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sumptions" sheetId="1" r:id="rId1"/>
    <sheet name="Enterprise cohorts" sheetId="2" r:id="rId2"/>
    <sheet name="Plans" sheetId="3" r:id="rId3"/>
    <sheet name="Prosumer PAYG" sheetId="4" r:id="rId4"/>
    <sheet name="Consolidated ramp" sheetId="5" r:id="rId5"/>
  </sheets>
  <calcPr calcId="171027" fullCalcOnLoad="1"/>
</workbook>
</file>

<file path=xl/styles.xml><?xml version="1.0" encoding="utf-8"?>
<styleSheet xmlns="http://schemas.openxmlformats.org/spreadsheetml/2006/main">
  <numFmts count="6">
    <numFmt numFmtId="164" formatCode="$#,##0"/>
    <numFmt numFmtId="165" formatCode="$#,##0.00"/>
    <numFmt numFmtId="166" formatCode="0.0%"/>
    <numFmt numFmtId="167" formatCode="#,##0.00"/>
    <numFmt numFmtId="168" formatCode="#,##0"/>
    <numFmt numFmtId="169" formatCode="yyyy-mm-dd"/>
  </numFmts>
  <fonts count="3">
    <font>
      <sz val="11"/>
      <color rgb="FF1A1A1A"/>
      <name val="Calibri"/>
    </font>
    <font>
      <b/>
      <sz val="11"/>
      <color rgb="FFFFFFFF"/>
      <name val="Archivo"/>
    </font>
    <font>
      <b/>
      <sz val="11"/>
      <color rgb="FF1A1A1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EF1F6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C9A96A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0" borderId="0" xfId="0"/>
    <xf numFmtId="167" fontId="0" fillId="0" borderId="0" xfId="0" applyNumberFormat="1"/>
    <xf numFmtId="0" fontId="0" fillId="3" borderId="0" xfId="0" applyFill="1"/>
    <xf numFmtId="167" fontId="0" fillId="3" borderId="0" xfId="0" applyNumberFormat="1" applyFill="1"/>
    <xf numFmtId="166" fontId="0" fillId="3" borderId="0" xfId="0" applyNumberFormat="1" applyFill="1"/>
    <xf numFmtId="166" fontId="0" fillId="0" borderId="0" xfId="0" applyNumberFormat="1"/>
    <xf numFmtId="168" fontId="0" fillId="0" borderId="0" xfId="0" applyNumberFormat="1"/>
    <xf numFmtId="164" fontId="0" fillId="0" borderId="0" xfId="0" applyNumberFormat="1"/>
    <xf numFmtId="168" fontId="0" fillId="3" borderId="0" xfId="0" applyNumberFormat="1" applyFill="1"/>
    <xf numFmtId="164" fontId="0" fillId="3" borderId="0" xfId="0" applyNumberFormat="1" applyFill="1"/>
    <xf numFmtId="49" fontId="0" fillId="0" borderId="0" xfId="0" applyNumberFormat="1"/>
    <xf numFmtId="49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workbookViewId="0" tabSelected="1">
      <pane ySplit="1" topLeftCell="A2" activePane="bottomLeft" state="frozen"/>
    </sheetView>
  </sheetViews>
  <sheetFormatPr defaultRowHeight="15"/>
  <cols>
    <col min="1" max="1" width="51" customWidth="1"/>
    <col min="2" max="2" width="11" customWidth="1"/>
    <col min="3" max="3" width="9" customWidth="1"/>
    <col min="4" max="4" width="11" customWidth="1"/>
    <col min="5" max="5" width="55" customWidth="1"/>
  </cols>
  <sheetData>
    <row r="1" ht="22" customHeight="1">
      <c r="A1" s="1" t="inlineStr">
        <is>
          <t xml:space="preserve">Driver</t>
        </is>
      </c>
      <c r="B1" s="2" t="inlineStr">
        <is>
          <t xml:space="preserve">Base</t>
        </is>
      </c>
      <c r="C1" s="2" t="inlineStr">
        <is>
          <t xml:space="preserve">Low</t>
        </is>
      </c>
      <c r="D1" s="2" t="inlineStr">
        <is>
          <t xml:space="preserve">High</t>
        </is>
      </c>
      <c r="E1" s="1" t="inlineStr">
        <is>
          <t xml:space="preserve">Unit / note</t>
        </is>
      </c>
    </row>
    <row r="2">
      <c r="A2" s="3" t="inlineStr">
        <is>
          <t xml:space="preserve">ENTERPRISE MOTION</t>
        </is>
      </c>
      <c r="B2" s="4"/>
      <c r="C2" s="4"/>
      <c r="D2" s="4"/>
      <c r="E2" s="3" t="inlineStr">
        <is>
          <t xml:space="preserve">the moat, the snowball</t>
        </is>
      </c>
    </row>
    <row r="3">
      <c r="A3" s="5" t="inlineStr">
        <is>
          <t xml:space="preserve">New enterprise logos/mo (month-24 exit rate)</t>
        </is>
      </c>
      <c r="B3" s="6">
        <v>49</v>
      </c>
      <c r="C3" s="6">
        <v>25</v>
      </c>
      <c r="D3" s="6">
        <v>65</v>
      </c>
      <c r="E3" s="5" t="inlineStr">
        <is>
          <t xml:space="preserve">primary velocity dial; ramps from ~0 in grind months</t>
        </is>
      </c>
    </row>
    <row r="4">
      <c r="A4" s="3" t="inlineStr">
        <is>
          <t xml:space="preserve">Starting seats per new logo</t>
        </is>
      </c>
      <c r="B4" s="4">
        <v>8</v>
      </c>
      <c r="C4" s="4">
        <v>4</v>
      </c>
      <c r="D4" s="4">
        <v>12</v>
      </c>
      <c r="E4" s="3" t="inlineStr">
        <is>
          <t xml:space="preserve">land small: a pilot department, walks toward ~20-30</t>
        </is>
      </c>
    </row>
    <row r="5">
      <c r="A5" s="5" t="inlineStr">
        <is>
          <t xml:space="preserve">Mature seats per logo (life ceiling)</t>
        </is>
      </c>
      <c r="B5" s="6">
        <v>20</v>
      </c>
      <c r="C5" s="6">
        <v>12</v>
      </c>
      <c r="D5" s="6">
        <v>30</v>
      </c>
      <c r="E5" s="5" t="inlineStr">
        <is>
          <t xml:space="preserve">expansion target ~20 seats at ~$5K/mo</t>
        </is>
      </c>
    </row>
    <row r="6">
      <c r="A6" s="3" t="inlineStr">
        <is>
          <t xml:space="preserve">$/seat/mo (enterprise)</t>
        </is>
      </c>
      <c r="B6" s="4">
        <v>250</v>
      </c>
      <c r="C6" s="4">
        <v>200</v>
      </c>
      <c r="D6" s="4">
        <v>300</v>
      </c>
      <c r="E6" s="3" t="inlineStr">
        <is>
          <t xml:space="preserve">20 seats x $250 = $5,000/mo/logo at maturity</t>
        </is>
      </c>
    </row>
    <row r="7">
      <c r="A7" s="5" t="inlineStr">
        <is>
          <t xml:space="preserve">Net revenue retention (annual)</t>
        </is>
      </c>
      <c r="B7" s="7">
        <v>1.75</v>
      </c>
      <c r="C7" s="7">
        <v>1.35</v>
      </c>
      <c r="D7" s="7">
        <v>1.95</v>
      </c>
      <c r="E7" s="5" t="inlineStr">
        <is>
          <t xml:space="preserve">THE HERO LEVER; net of logo churn</t>
        </is>
      </c>
    </row>
    <row r="8">
      <c r="A8" s="3" t="inlineStr">
        <is>
          <t xml:space="preserve">Monthly NRR factor (derived)</t>
        </is>
      </c>
      <c r="B8" s="4">
        <f>B7^(1/12)</f>
      </c>
      <c r="C8" s="4"/>
      <c r="D8" s="4"/>
      <c r="E8" s="3" t="inlineStr">
        <is>
          <t xml:space="preserve">= annual NRR ^ (1/12)</t>
        </is>
      </c>
    </row>
    <row r="9">
      <c r="A9" s="5" t="inlineStr">
        <is>
          <t xml:space="preserve">PLANS MOTION</t>
        </is>
      </c>
      <c r="B9" s="6"/>
      <c r="C9" s="6"/>
      <c r="D9" s="6"/>
      <c r="E9" s="5" t="inlineStr">
        <is>
          <t xml:space="preserve">the wallet ladder</t>
        </is>
      </c>
    </row>
    <row r="10">
      <c r="A10" s="3" t="inlineStr">
        <is>
          <t xml:space="preserve">New plan subscribers/mo (month-24 exit, blended)</t>
        </is>
      </c>
      <c r="B10" s="4">
        <v>85</v>
      </c>
      <c r="C10" s="4">
        <v>40</v>
      </c>
      <c r="D10" s="4">
        <v>130</v>
      </c>
      <c r="E10" s="3" t="inlineStr">
        <is>
          <t xml:space="preserve">self-serve + tourist-to-resident conversion</t>
        </is>
      </c>
    </row>
    <row r="11">
      <c r="A11" s="5" t="inlineStr">
        <is>
          <t xml:space="preserve">Blended $/plan subscriber/mo</t>
        </is>
      </c>
      <c r="B11" s="6">
        <v>465</v>
      </c>
      <c r="C11" s="6">
        <v>350</v>
      </c>
      <c r="D11" s="6">
        <v>560</v>
      </c>
      <c r="E11" s="5" t="inlineStr">
        <is>
          <t xml:space="preserve">mix-weighted across Studio/Growth/Agency/Teams</t>
        </is>
      </c>
    </row>
    <row r="12">
      <c r="A12" s="3" t="inlineStr">
        <is>
          <t xml:space="preserve">Monthly plan churn</t>
        </is>
      </c>
      <c r="B12" s="8">
        <v>0.06</v>
      </c>
      <c r="C12" s="8">
        <v>0.04</v>
      </c>
      <c r="D12" s="8">
        <v>0.09</v>
      </c>
      <c r="E12" s="3" t="inlineStr">
        <is>
          <t xml:space="preserve">self-serve SaaS churn at this price band</t>
        </is>
      </c>
    </row>
    <row r="13">
      <c r="A13" s="5" t="inlineStr">
        <is>
          <t xml:space="preserve">PROSUMER / PAYG MOTION</t>
        </is>
      </c>
      <c r="B13" s="6"/>
      <c r="C13" s="6"/>
      <c r="D13" s="6"/>
      <c r="E13" s="5" t="inlineStr">
        <is>
          <t xml:space="preserve">the tourists, top-of-funnel</t>
        </is>
      </c>
    </row>
    <row r="14">
      <c r="A14" s="3" t="inlineStr">
        <is>
          <t xml:space="preserve">New PAYG users/mo (month-24 exit)</t>
        </is>
      </c>
      <c r="B14" s="4">
        <v>2000</v>
      </c>
      <c r="C14" s="4">
        <v>600</v>
      </c>
      <c r="D14" s="4">
        <v>3500</v>
      </c>
      <c r="E14" s="3" t="inlineStr">
        <is>
          <t xml:space="preserve">volume dial; ramps from ~50/mo</t>
        </is>
      </c>
    </row>
    <row r="15">
      <c r="A15" s="5" t="inlineStr">
        <is>
          <t xml:space="preserve">Avg spend/user/mo (PAYG)</t>
        </is>
      </c>
      <c r="B15" s="6">
        <v>45</v>
      </c>
      <c r="C15" s="6">
        <v>25</v>
      </c>
      <c r="D15" s="6">
        <v>70</v>
      </c>
      <c r="E15" s="5" t="inlineStr">
        <is>
          <t xml:space="preserve">$25 entry pack is the floor</t>
        </is>
      </c>
    </row>
    <row r="16">
      <c r="A16" s="3" t="inlineStr">
        <is>
          <t xml:space="preserve">Monthly PAYG churn</t>
        </is>
      </c>
      <c r="B16" s="8">
        <v>0.55</v>
      </c>
      <c r="C16" s="8">
        <v>0.4</v>
      </c>
      <c r="D16" s="8">
        <v>0.7</v>
      </c>
      <c r="E16" s="3" t="inlineStr">
        <is>
          <t xml:space="preserve">tourists come and go; revenue from first brief</t>
        </is>
      </c>
    </row>
    <row r="17">
      <c r="A17" s="5" t="inlineStr">
        <is>
          <t xml:space="preserve">ECONOMICS</t>
        </is>
      </c>
      <c r="B17" s="6"/>
      <c r="C17" s="6"/>
      <c r="D17" s="6"/>
      <c r="E17" s="5" t="inlineStr">
        <is>
          <t xml:space="preserve">measured 2026-08-20</t>
        </is>
      </c>
    </row>
    <row r="18">
      <c r="A18" s="3" t="inlineStr">
        <is>
          <t xml:space="preserve">Blended gross margin</t>
        </is>
      </c>
      <c r="B18" s="8">
        <v>0.78</v>
      </c>
      <c r="C18" s="8">
        <v>0.64</v>
      </c>
      <c r="D18" s="8">
        <v>0.85</v>
      </c>
      <c r="E18" s="3" t="inlineStr">
        <is>
          <t xml:space="preserve">Entry ~64% / Craft 70%+ / Professional 85%+</t>
        </is>
      </c>
    </row>
    <row r="19">
      <c r="A19" s="5" t="inlineStr">
        <is>
          <t xml:space="preserve">Collection float (days of enterprise rev)</t>
        </is>
      </c>
      <c r="B19" s="6">
        <v>45</v>
      </c>
      <c r="C19" s="6">
        <v>30</v>
      </c>
      <c r="D19" s="6">
        <v>60</v>
      </c>
      <c r="E19" s="5" t="inlineStr">
        <is>
          <t xml:space="preserve">net-30/60 enterprise vs prepaid compute COGS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pane ySplit="1" topLeftCell="A2" activePane="bottomLeft" state="frozen"/>
    </sheetView>
  </sheetViews>
  <sheetFormatPr defaultRowHeight="15"/>
  <cols>
    <col min="1" max="1" width="8" customWidth="1"/>
    <col min="2" max="2" width="12" customWidth="1"/>
    <col min="3" max="3" width="19" customWidth="1"/>
    <col min="4" max="4" width="19" customWidth="1"/>
    <col min="5" max="5" width="27" customWidth="1"/>
  </cols>
  <sheetData>
    <row r="1" ht="22" customHeight="1">
      <c r="A1" s="2" t="inlineStr">
        <is>
          <t xml:space="preserve">Month</t>
        </is>
      </c>
      <c r="B1" s="2" t="inlineStr">
        <is>
          <t xml:space="preserve">New logos</t>
        </is>
      </c>
      <c r="C1" s="2" t="inlineStr">
        <is>
          <t xml:space="preserve">Cumulative logos</t>
        </is>
      </c>
      <c r="D1" s="2" t="inlineStr">
        <is>
          <t xml:space="preserve">Cohort entry MRR</t>
        </is>
      </c>
      <c r="E1" s="2" t="inlineStr">
        <is>
          <t xml:space="preserve">Installed enterprise MRR</t>
        </is>
      </c>
    </row>
    <row r="2">
      <c r="A2" s="9">
        <v>1</v>
      </c>
      <c r="B2" s="9">
        <v>0</v>
      </c>
      <c r="C2" s="9">
        <f>B2</f>
      </c>
      <c r="D2" s="10">
        <f>B2*Assumptions!$B$4*Assumptions!$B$6</f>
      </c>
      <c r="E2" s="10">
        <f>D2</f>
      </c>
    </row>
    <row r="3">
      <c r="A3" s="11">
        <v>2</v>
      </c>
      <c r="B3" s="11">
        <v>0</v>
      </c>
      <c r="C3" s="11">
        <f>C2+B3</f>
      </c>
      <c r="D3" s="12">
        <f>B3*Assumptions!$B$4*Assumptions!$B$6</f>
      </c>
      <c r="E3" s="12">
        <f>E2*Assumptions!$B$8+D3</f>
      </c>
    </row>
    <row r="4">
      <c r="A4" s="9">
        <v>3</v>
      </c>
      <c r="B4" s="9">
        <v>1</v>
      </c>
      <c r="C4" s="9">
        <f>C3+B4</f>
      </c>
      <c r="D4" s="10">
        <f>B4*Assumptions!$B$4*Assumptions!$B$6</f>
      </c>
      <c r="E4" s="10">
        <f>E3*Assumptions!$B$8+D4</f>
      </c>
    </row>
    <row r="5">
      <c r="A5" s="11">
        <v>4</v>
      </c>
      <c r="B5" s="11">
        <v>2</v>
      </c>
      <c r="C5" s="11">
        <f>C4+B5</f>
      </c>
      <c r="D5" s="12">
        <f>B5*Assumptions!$B$4*Assumptions!$B$6</f>
      </c>
      <c r="E5" s="12">
        <f>E4*Assumptions!$B$8+D5</f>
      </c>
    </row>
    <row r="6">
      <c r="A6" s="9">
        <v>5</v>
      </c>
      <c r="B6" s="9">
        <v>3</v>
      </c>
      <c r="C6" s="9">
        <f>C5+B6</f>
      </c>
      <c r="D6" s="10">
        <f>B6*Assumptions!$B$4*Assumptions!$B$6</f>
      </c>
      <c r="E6" s="10">
        <f>E5*Assumptions!$B$8+D6</f>
      </c>
    </row>
    <row r="7">
      <c r="A7" s="11">
        <v>6</v>
      </c>
      <c r="B7" s="11">
        <v>4</v>
      </c>
      <c r="C7" s="11">
        <f>C6+B7</f>
      </c>
      <c r="D7" s="12">
        <f>B7*Assumptions!$B$4*Assumptions!$B$6</f>
      </c>
      <c r="E7" s="12">
        <f>E6*Assumptions!$B$8+D7</f>
      </c>
    </row>
    <row r="8">
      <c r="A8" s="9">
        <v>7</v>
      </c>
      <c r="B8" s="9">
        <v>6</v>
      </c>
      <c r="C8" s="9">
        <f>C7+B8</f>
      </c>
      <c r="D8" s="10">
        <f>B8*Assumptions!$B$4*Assumptions!$B$6</f>
      </c>
      <c r="E8" s="10">
        <f>E7*Assumptions!$B$8+D8</f>
      </c>
    </row>
    <row r="9">
      <c r="A9" s="11">
        <v>8</v>
      </c>
      <c r="B9" s="11">
        <v>8</v>
      </c>
      <c r="C9" s="11">
        <f>C8+B9</f>
      </c>
      <c r="D9" s="12">
        <f>B9*Assumptions!$B$4*Assumptions!$B$6</f>
      </c>
      <c r="E9" s="12">
        <f>E8*Assumptions!$B$8+D9</f>
      </c>
    </row>
    <row r="10">
      <c r="A10" s="9">
        <v>9</v>
      </c>
      <c r="B10" s="9">
        <v>11</v>
      </c>
      <c r="C10" s="9">
        <f>C9+B10</f>
      </c>
      <c r="D10" s="10">
        <f>B10*Assumptions!$B$4*Assumptions!$B$6</f>
      </c>
      <c r="E10" s="10">
        <f>E9*Assumptions!$B$8+D10</f>
      </c>
    </row>
    <row r="11">
      <c r="A11" s="11">
        <v>10</v>
      </c>
      <c r="B11" s="11">
        <v>14</v>
      </c>
      <c r="C11" s="11">
        <f>C10+B11</f>
      </c>
      <c r="D11" s="12">
        <f>B11*Assumptions!$B$4*Assumptions!$B$6</f>
      </c>
      <c r="E11" s="12">
        <f>E10*Assumptions!$B$8+D11</f>
      </c>
    </row>
    <row r="12">
      <c r="A12" s="9">
        <v>11</v>
      </c>
      <c r="B12" s="9">
        <v>17</v>
      </c>
      <c r="C12" s="9">
        <f>C11+B12</f>
      </c>
      <c r="D12" s="10">
        <f>B12*Assumptions!$B$4*Assumptions!$B$6</f>
      </c>
      <c r="E12" s="10">
        <f>E11*Assumptions!$B$8+D12</f>
      </c>
    </row>
    <row r="13">
      <c r="A13" s="11">
        <v>12</v>
      </c>
      <c r="B13" s="11">
        <v>20</v>
      </c>
      <c r="C13" s="11">
        <f>C12+B13</f>
      </c>
      <c r="D13" s="12">
        <f>B13*Assumptions!$B$4*Assumptions!$B$6</f>
      </c>
      <c r="E13" s="12">
        <f>E12*Assumptions!$B$8+D13</f>
      </c>
    </row>
    <row r="14">
      <c r="A14" s="9">
        <v>13</v>
      </c>
      <c r="B14" s="9">
        <v>23</v>
      </c>
      <c r="C14" s="9">
        <f>C13+B14</f>
      </c>
      <c r="D14" s="10">
        <f>B14*Assumptions!$B$4*Assumptions!$B$6</f>
      </c>
      <c r="E14" s="10">
        <f>E13*Assumptions!$B$8+D14</f>
      </c>
    </row>
    <row r="15">
      <c r="A15" s="11">
        <v>14</v>
      </c>
      <c r="B15" s="11">
        <v>26</v>
      </c>
      <c r="C15" s="11">
        <f>C14+B15</f>
      </c>
      <c r="D15" s="12">
        <f>B15*Assumptions!$B$4*Assumptions!$B$6</f>
      </c>
      <c r="E15" s="12">
        <f>E14*Assumptions!$B$8+D15</f>
      </c>
    </row>
    <row r="16">
      <c r="A16" s="9">
        <v>15</v>
      </c>
      <c r="B16" s="9">
        <v>28</v>
      </c>
      <c r="C16" s="9">
        <f>C15+B16</f>
      </c>
      <c r="D16" s="10">
        <f>B16*Assumptions!$B$4*Assumptions!$B$6</f>
      </c>
      <c r="E16" s="10">
        <f>E15*Assumptions!$B$8+D16</f>
      </c>
    </row>
    <row r="17">
      <c r="A17" s="11">
        <v>16</v>
      </c>
      <c r="B17" s="11">
        <v>30</v>
      </c>
      <c r="C17" s="11">
        <f>C16+B17</f>
      </c>
      <c r="D17" s="12">
        <f>B17*Assumptions!$B$4*Assumptions!$B$6</f>
      </c>
      <c r="E17" s="12">
        <f>E16*Assumptions!$B$8+D17</f>
      </c>
    </row>
    <row r="18">
      <c r="A18" s="9">
        <v>17</v>
      </c>
      <c r="B18" s="9">
        <v>35</v>
      </c>
      <c r="C18" s="9">
        <f>C17+B18</f>
      </c>
      <c r="D18" s="10">
        <f>B18*Assumptions!$B$4*Assumptions!$B$6</f>
      </c>
      <c r="E18" s="10">
        <f>E17*Assumptions!$B$8+D18</f>
      </c>
    </row>
    <row r="19">
      <c r="A19" s="11">
        <v>18</v>
      </c>
      <c r="B19" s="11">
        <v>38</v>
      </c>
      <c r="C19" s="11">
        <f>C18+B19</f>
      </c>
      <c r="D19" s="12">
        <f>B19*Assumptions!$B$4*Assumptions!$B$6</f>
      </c>
      <c r="E19" s="12">
        <f>E18*Assumptions!$B$8+D19</f>
      </c>
    </row>
    <row r="20">
      <c r="A20" s="9">
        <v>19</v>
      </c>
      <c r="B20" s="9">
        <v>42</v>
      </c>
      <c r="C20" s="9">
        <f>C19+B20</f>
      </c>
      <c r="D20" s="10">
        <f>B20*Assumptions!$B$4*Assumptions!$B$6</f>
      </c>
      <c r="E20" s="10">
        <f>E19*Assumptions!$B$8+D20</f>
      </c>
    </row>
    <row r="21">
      <c r="A21" s="11">
        <v>20</v>
      </c>
      <c r="B21" s="11">
        <v>45</v>
      </c>
      <c r="C21" s="11">
        <f>C20+B21</f>
      </c>
      <c r="D21" s="12">
        <f>B21*Assumptions!$B$4*Assumptions!$B$6</f>
      </c>
      <c r="E21" s="12">
        <f>E20*Assumptions!$B$8+D21</f>
      </c>
    </row>
    <row r="22">
      <c r="A22" s="9">
        <v>21</v>
      </c>
      <c r="B22" s="9">
        <v>50</v>
      </c>
      <c r="C22" s="9">
        <f>C21+B22</f>
      </c>
      <c r="D22" s="10">
        <f>B22*Assumptions!$B$4*Assumptions!$B$6</f>
      </c>
      <c r="E22" s="10">
        <f>E21*Assumptions!$B$8+D22</f>
      </c>
    </row>
    <row r="23">
      <c r="A23" s="11">
        <v>22</v>
      </c>
      <c r="B23" s="11">
        <v>52</v>
      </c>
      <c r="C23" s="11">
        <f>C22+B23</f>
      </c>
      <c r="D23" s="12">
        <f>B23*Assumptions!$B$4*Assumptions!$B$6</f>
      </c>
      <c r="E23" s="12">
        <f>E22*Assumptions!$B$8+D23</f>
      </c>
    </row>
    <row r="24">
      <c r="A24" s="9">
        <v>23</v>
      </c>
      <c r="B24" s="9">
        <v>54</v>
      </c>
      <c r="C24" s="9">
        <f>C23+B24</f>
      </c>
      <c r="D24" s="10">
        <f>B24*Assumptions!$B$4*Assumptions!$B$6</f>
      </c>
      <c r="E24" s="10">
        <f>E23*Assumptions!$B$8+D24</f>
      </c>
    </row>
    <row r="25">
      <c r="A25" s="11">
        <v>24</v>
      </c>
      <c r="B25" s="11">
        <v>55</v>
      </c>
      <c r="C25" s="11">
        <f>C24+B25</f>
      </c>
      <c r="D25" s="12">
        <f>B25*Assumptions!$B$4*Assumptions!$B$6</f>
      </c>
      <c r="E25" s="12">
        <f>E24*Assumptions!$B$8+D25</f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pane ySplit="1" topLeftCell="A2" activePane="bottomLeft" state="frozen"/>
    </sheetView>
  </sheetViews>
  <sheetFormatPr defaultRowHeight="15"/>
  <cols>
    <col min="1" max="1" width="8" customWidth="1"/>
    <col min="2" max="2" width="18" customWidth="1"/>
    <col min="3" max="3" width="21" customWidth="1"/>
    <col min="4" max="4" width="12" customWidth="1"/>
  </cols>
  <sheetData>
    <row r="1" ht="22" customHeight="1">
      <c r="A1" s="2" t="inlineStr">
        <is>
          <t xml:space="preserve">Month</t>
        </is>
      </c>
      <c r="B1" s="2" t="inlineStr">
        <is>
          <t xml:space="preserve">New subscribers</t>
        </is>
      </c>
      <c r="C1" s="2" t="inlineStr">
        <is>
          <t xml:space="preserve">Active subscribers</t>
        </is>
      </c>
      <c r="D1" s="2" t="inlineStr">
        <is>
          <t xml:space="preserve">Plans MRR</t>
        </is>
      </c>
    </row>
    <row r="2">
      <c r="A2" s="9">
        <v>1</v>
      </c>
      <c r="B2" s="9">
        <v>2</v>
      </c>
      <c r="C2" s="9">
        <f>B2</f>
      </c>
      <c r="D2" s="10">
        <f>C2*Assumptions!$B$11</f>
      </c>
    </row>
    <row r="3">
      <c r="A3" s="11">
        <v>2</v>
      </c>
      <c r="B3" s="11">
        <v>4</v>
      </c>
      <c r="C3" s="11">
        <f>C2*(1-Assumptions!$B$12)+B3</f>
      </c>
      <c r="D3" s="12">
        <f>C3*Assumptions!$B$11</f>
      </c>
    </row>
    <row r="4">
      <c r="A4" s="9">
        <v>3</v>
      </c>
      <c r="B4" s="9">
        <v>7</v>
      </c>
      <c r="C4" s="9">
        <f>C3*(1-Assumptions!$B$12)+B4</f>
      </c>
      <c r="D4" s="10">
        <f>C4*Assumptions!$B$11</f>
      </c>
    </row>
    <row r="5">
      <c r="A5" s="11">
        <v>4</v>
      </c>
      <c r="B5" s="11">
        <v>11</v>
      </c>
      <c r="C5" s="11">
        <f>C4*(1-Assumptions!$B$12)+B5</f>
      </c>
      <c r="D5" s="12">
        <f>C5*Assumptions!$B$11</f>
      </c>
    </row>
    <row r="6">
      <c r="A6" s="9">
        <v>5</v>
      </c>
      <c r="B6" s="9">
        <v>15</v>
      </c>
      <c r="C6" s="9">
        <f>C5*(1-Assumptions!$B$12)+B6</f>
      </c>
      <c r="D6" s="10">
        <f>C6*Assumptions!$B$11</f>
      </c>
    </row>
    <row r="7">
      <c r="A7" s="11">
        <v>6</v>
      </c>
      <c r="B7" s="11">
        <v>20</v>
      </c>
      <c r="C7" s="11">
        <f>C6*(1-Assumptions!$B$12)+B7</f>
      </c>
      <c r="D7" s="12">
        <f>C7*Assumptions!$B$11</f>
      </c>
    </row>
    <row r="8">
      <c r="A8" s="9">
        <v>7</v>
      </c>
      <c r="B8" s="9">
        <v>25</v>
      </c>
      <c r="C8" s="9">
        <f>C7*(1-Assumptions!$B$12)+B8</f>
      </c>
      <c r="D8" s="10">
        <f>C8*Assumptions!$B$11</f>
      </c>
    </row>
    <row r="9">
      <c r="A9" s="11">
        <v>8</v>
      </c>
      <c r="B9" s="11">
        <v>30</v>
      </c>
      <c r="C9" s="11">
        <f>C8*(1-Assumptions!$B$12)+B9</f>
      </c>
      <c r="D9" s="12">
        <f>C9*Assumptions!$B$11</f>
      </c>
    </row>
    <row r="10">
      <c r="A10" s="9">
        <v>9</v>
      </c>
      <c r="B10" s="9">
        <v>35</v>
      </c>
      <c r="C10" s="9">
        <f>C9*(1-Assumptions!$B$12)+B10</f>
      </c>
      <c r="D10" s="10">
        <f>C10*Assumptions!$B$11</f>
      </c>
    </row>
    <row r="11">
      <c r="A11" s="11">
        <v>10</v>
      </c>
      <c r="B11" s="11">
        <v>40</v>
      </c>
      <c r="C11" s="11">
        <f>C10*(1-Assumptions!$B$12)+B11</f>
      </c>
      <c r="D11" s="12">
        <f>C11*Assumptions!$B$11</f>
      </c>
    </row>
    <row r="12">
      <c r="A12" s="9">
        <v>11</v>
      </c>
      <c r="B12" s="9">
        <v>45</v>
      </c>
      <c r="C12" s="9">
        <f>C11*(1-Assumptions!$B$12)+B12</f>
      </c>
      <c r="D12" s="10">
        <f>C12*Assumptions!$B$11</f>
      </c>
    </row>
    <row r="13">
      <c r="A13" s="11">
        <v>12</v>
      </c>
      <c r="B13" s="11">
        <v>50</v>
      </c>
      <c r="C13" s="11">
        <f>C12*(1-Assumptions!$B$12)+B13</f>
      </c>
      <c r="D13" s="12">
        <f>C13*Assumptions!$B$11</f>
      </c>
    </row>
    <row r="14">
      <c r="A14" s="9">
        <v>13</v>
      </c>
      <c r="B14" s="9">
        <v>55</v>
      </c>
      <c r="C14" s="9">
        <f>C13*(1-Assumptions!$B$12)+B14</f>
      </c>
      <c r="D14" s="10">
        <f>C14*Assumptions!$B$11</f>
      </c>
    </row>
    <row r="15">
      <c r="A15" s="11">
        <v>14</v>
      </c>
      <c r="B15" s="11">
        <v>60</v>
      </c>
      <c r="C15" s="11">
        <f>C14*(1-Assumptions!$B$12)+B15</f>
      </c>
      <c r="D15" s="12">
        <f>C15*Assumptions!$B$11</f>
      </c>
    </row>
    <row r="16">
      <c r="A16" s="9">
        <v>15</v>
      </c>
      <c r="B16" s="9">
        <v>64</v>
      </c>
      <c r="C16" s="9">
        <f>C15*(1-Assumptions!$B$12)+B16</f>
      </c>
      <c r="D16" s="10">
        <f>C16*Assumptions!$B$11</f>
      </c>
    </row>
    <row r="17">
      <c r="A17" s="11">
        <v>16</v>
      </c>
      <c r="B17" s="11">
        <v>68</v>
      </c>
      <c r="C17" s="11">
        <f>C16*(1-Assumptions!$B$12)+B17</f>
      </c>
      <c r="D17" s="12">
        <f>C17*Assumptions!$B$11</f>
      </c>
    </row>
    <row r="18">
      <c r="A18" s="9">
        <v>17</v>
      </c>
      <c r="B18" s="9">
        <v>72</v>
      </c>
      <c r="C18" s="9">
        <f>C17*(1-Assumptions!$B$12)+B18</f>
      </c>
      <c r="D18" s="10">
        <f>C18*Assumptions!$B$11</f>
      </c>
    </row>
    <row r="19">
      <c r="A19" s="11">
        <v>18</v>
      </c>
      <c r="B19" s="11">
        <v>75</v>
      </c>
      <c r="C19" s="11">
        <f>C18*(1-Assumptions!$B$12)+B19</f>
      </c>
      <c r="D19" s="12">
        <f>C19*Assumptions!$B$11</f>
      </c>
    </row>
    <row r="20">
      <c r="A20" s="9">
        <v>19</v>
      </c>
      <c r="B20" s="9">
        <v>78</v>
      </c>
      <c r="C20" s="9">
        <f>C19*(1-Assumptions!$B$12)+B20</f>
      </c>
      <c r="D20" s="10">
        <f>C20*Assumptions!$B$11</f>
      </c>
    </row>
    <row r="21">
      <c r="A21" s="11">
        <v>20</v>
      </c>
      <c r="B21" s="11">
        <v>80</v>
      </c>
      <c r="C21" s="11">
        <f>C20*(1-Assumptions!$B$12)+B21</f>
      </c>
      <c r="D21" s="12">
        <f>C21*Assumptions!$B$11</f>
      </c>
    </row>
    <row r="22">
      <c r="A22" s="9">
        <v>21</v>
      </c>
      <c r="B22" s="9">
        <v>82</v>
      </c>
      <c r="C22" s="9">
        <f>C21*(1-Assumptions!$B$12)+B22</f>
      </c>
      <c r="D22" s="10">
        <f>C22*Assumptions!$B$11</f>
      </c>
    </row>
    <row r="23">
      <c r="A23" s="11">
        <v>22</v>
      </c>
      <c r="B23" s="11">
        <v>83</v>
      </c>
      <c r="C23" s="11">
        <f>C22*(1-Assumptions!$B$12)+B23</f>
      </c>
      <c r="D23" s="12">
        <f>C23*Assumptions!$B$11</f>
      </c>
    </row>
    <row r="24">
      <c r="A24" s="9">
        <v>23</v>
      </c>
      <c r="B24" s="9">
        <v>84</v>
      </c>
      <c r="C24" s="9">
        <f>C23*(1-Assumptions!$B$12)+B24</f>
      </c>
      <c r="D24" s="10">
        <f>C24*Assumptions!$B$11</f>
      </c>
    </row>
    <row r="25">
      <c r="A25" s="11">
        <v>24</v>
      </c>
      <c r="B25" s="11">
        <v>85</v>
      </c>
      <c r="C25" s="11">
        <f>C24*(1-Assumptions!$B$12)+B25</f>
      </c>
      <c r="D25" s="12">
        <f>C25*Assumptions!$B$11</f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pane ySplit="1" topLeftCell="A2" activePane="bottomLeft" state="frozen"/>
    </sheetView>
  </sheetViews>
  <sheetFormatPr defaultRowHeight="15"/>
  <cols>
    <col min="1" max="1" width="8" customWidth="1"/>
    <col min="2" max="2" width="17" customWidth="1"/>
    <col min="3" max="3" width="20" customWidth="1"/>
    <col min="4" max="4" width="11" customWidth="1"/>
  </cols>
  <sheetData>
    <row r="1" ht="22" customHeight="1">
      <c r="A1" s="2" t="inlineStr">
        <is>
          <t xml:space="preserve">Month</t>
        </is>
      </c>
      <c r="B1" s="2" t="inlineStr">
        <is>
          <t xml:space="preserve">New PAYG users</t>
        </is>
      </c>
      <c r="C1" s="2" t="inlineStr">
        <is>
          <t xml:space="preserve">Active PAYG users</t>
        </is>
      </c>
      <c r="D1" s="2" t="inlineStr">
        <is>
          <t xml:space="preserve">PAYG MRR</t>
        </is>
      </c>
    </row>
    <row r="2">
      <c r="A2" s="9">
        <v>1</v>
      </c>
      <c r="B2" s="9">
        <v>80</v>
      </c>
      <c r="C2" s="9">
        <f>B2</f>
      </c>
      <c r="D2" s="10">
        <f>C2*Assumptions!$B$15</f>
      </c>
    </row>
    <row r="3">
      <c r="A3" s="11">
        <v>2</v>
      </c>
      <c r="B3" s="11">
        <v>150</v>
      </c>
      <c r="C3" s="11">
        <f>C2*(1-Assumptions!$B$16)+B3</f>
      </c>
      <c r="D3" s="12">
        <f>C3*Assumptions!$B$15</f>
      </c>
    </row>
    <row r="4">
      <c r="A4" s="9">
        <v>3</v>
      </c>
      <c r="B4" s="9">
        <v>240</v>
      </c>
      <c r="C4" s="9">
        <f>C3*(1-Assumptions!$B$16)+B4</f>
      </c>
      <c r="D4" s="10">
        <f>C4*Assumptions!$B$15</f>
      </c>
    </row>
    <row r="5">
      <c r="A5" s="11">
        <v>4</v>
      </c>
      <c r="B5" s="11">
        <v>350</v>
      </c>
      <c r="C5" s="11">
        <f>C4*(1-Assumptions!$B$16)+B5</f>
      </c>
      <c r="D5" s="12">
        <f>C5*Assumptions!$B$15</f>
      </c>
    </row>
    <row r="6">
      <c r="A6" s="9">
        <v>5</v>
      </c>
      <c r="B6" s="9">
        <v>470</v>
      </c>
      <c r="C6" s="9">
        <f>C5*(1-Assumptions!$B$16)+B6</f>
      </c>
      <c r="D6" s="10">
        <f>C6*Assumptions!$B$15</f>
      </c>
    </row>
    <row r="7">
      <c r="A7" s="11">
        <v>6</v>
      </c>
      <c r="B7" s="11">
        <v>600</v>
      </c>
      <c r="C7" s="11">
        <f>C6*(1-Assumptions!$B$16)+B7</f>
      </c>
      <c r="D7" s="12">
        <f>C7*Assumptions!$B$15</f>
      </c>
    </row>
    <row r="8">
      <c r="A8" s="9">
        <v>7</v>
      </c>
      <c r="B8" s="9">
        <v>750</v>
      </c>
      <c r="C8" s="9">
        <f>C7*(1-Assumptions!$B$16)+B8</f>
      </c>
      <c r="D8" s="10">
        <f>C8*Assumptions!$B$15</f>
      </c>
    </row>
    <row r="9">
      <c r="A9" s="11">
        <v>8</v>
      </c>
      <c r="B9" s="11">
        <v>900</v>
      </c>
      <c r="C9" s="11">
        <f>C8*(1-Assumptions!$B$16)+B9</f>
      </c>
      <c r="D9" s="12">
        <f>C9*Assumptions!$B$15</f>
      </c>
    </row>
    <row r="10">
      <c r="A10" s="9">
        <v>9</v>
      </c>
      <c r="B10" s="9">
        <v>1050</v>
      </c>
      <c r="C10" s="9">
        <f>C9*(1-Assumptions!$B$16)+B10</f>
      </c>
      <c r="D10" s="10">
        <f>C10*Assumptions!$B$15</f>
      </c>
    </row>
    <row r="11">
      <c r="A11" s="11">
        <v>10</v>
      </c>
      <c r="B11" s="11">
        <v>1200</v>
      </c>
      <c r="C11" s="11">
        <f>C10*(1-Assumptions!$B$16)+B11</f>
      </c>
      <c r="D11" s="12">
        <f>C11*Assumptions!$B$15</f>
      </c>
    </row>
    <row r="12">
      <c r="A12" s="9">
        <v>11</v>
      </c>
      <c r="B12" s="9">
        <v>1350</v>
      </c>
      <c r="C12" s="9">
        <f>C11*(1-Assumptions!$B$16)+B12</f>
      </c>
      <c r="D12" s="10">
        <f>C12*Assumptions!$B$15</f>
      </c>
    </row>
    <row r="13">
      <c r="A13" s="11">
        <v>12</v>
      </c>
      <c r="B13" s="11">
        <v>1480</v>
      </c>
      <c r="C13" s="11">
        <f>C12*(1-Assumptions!$B$16)+B13</f>
      </c>
      <c r="D13" s="12">
        <f>C13*Assumptions!$B$15</f>
      </c>
    </row>
    <row r="14">
      <c r="A14" s="9">
        <v>13</v>
      </c>
      <c r="B14" s="9">
        <v>1600</v>
      </c>
      <c r="C14" s="9">
        <f>C13*(1-Assumptions!$B$16)+B14</f>
      </c>
      <c r="D14" s="10">
        <f>C14*Assumptions!$B$15</f>
      </c>
    </row>
    <row r="15">
      <c r="A15" s="11">
        <v>14</v>
      </c>
      <c r="B15" s="11">
        <v>1700</v>
      </c>
      <c r="C15" s="11">
        <f>C14*(1-Assumptions!$B$16)+B15</f>
      </c>
      <c r="D15" s="12">
        <f>C15*Assumptions!$B$15</f>
      </c>
    </row>
    <row r="16">
      <c r="A16" s="9">
        <v>15</v>
      </c>
      <c r="B16" s="9">
        <v>1780</v>
      </c>
      <c r="C16" s="9">
        <f>C15*(1-Assumptions!$B$16)+B16</f>
      </c>
      <c r="D16" s="10">
        <f>C16*Assumptions!$B$15</f>
      </c>
    </row>
    <row r="17">
      <c r="A17" s="11">
        <v>16</v>
      </c>
      <c r="B17" s="11">
        <v>1850</v>
      </c>
      <c r="C17" s="11">
        <f>C16*(1-Assumptions!$B$16)+B17</f>
      </c>
      <c r="D17" s="12">
        <f>C17*Assumptions!$B$15</f>
      </c>
    </row>
    <row r="18">
      <c r="A18" s="9">
        <v>17</v>
      </c>
      <c r="B18" s="9">
        <v>1900</v>
      </c>
      <c r="C18" s="9">
        <f>C17*(1-Assumptions!$B$16)+B18</f>
      </c>
      <c r="D18" s="10">
        <f>C18*Assumptions!$B$15</f>
      </c>
    </row>
    <row r="19">
      <c r="A19" s="11">
        <v>18</v>
      </c>
      <c r="B19" s="11">
        <v>1940</v>
      </c>
      <c r="C19" s="11">
        <f>C18*(1-Assumptions!$B$16)+B19</f>
      </c>
      <c r="D19" s="12">
        <f>C19*Assumptions!$B$15</f>
      </c>
    </row>
    <row r="20">
      <c r="A20" s="9">
        <v>19</v>
      </c>
      <c r="B20" s="9">
        <v>1965</v>
      </c>
      <c r="C20" s="9">
        <f>C19*(1-Assumptions!$B$16)+B20</f>
      </c>
      <c r="D20" s="10">
        <f>C20*Assumptions!$B$15</f>
      </c>
    </row>
    <row r="21">
      <c r="A21" s="11">
        <v>20</v>
      </c>
      <c r="B21" s="11">
        <v>1980</v>
      </c>
      <c r="C21" s="11">
        <f>C20*(1-Assumptions!$B$16)+B21</f>
      </c>
      <c r="D21" s="12">
        <f>C21*Assumptions!$B$15</f>
      </c>
    </row>
    <row r="22">
      <c r="A22" s="9">
        <v>21</v>
      </c>
      <c r="B22" s="9">
        <v>1990</v>
      </c>
      <c r="C22" s="9">
        <f>C21*(1-Assumptions!$B$16)+B22</f>
      </c>
      <c r="D22" s="10">
        <f>C22*Assumptions!$B$15</f>
      </c>
    </row>
    <row r="23">
      <c r="A23" s="11">
        <v>22</v>
      </c>
      <c r="B23" s="11">
        <v>1995</v>
      </c>
      <c r="C23" s="11">
        <f>C22*(1-Assumptions!$B$16)+B23</f>
      </c>
      <c r="D23" s="12">
        <f>C23*Assumptions!$B$15</f>
      </c>
    </row>
    <row r="24">
      <c r="A24" s="9">
        <v>23</v>
      </c>
      <c r="B24" s="9">
        <v>1998</v>
      </c>
      <c r="C24" s="9">
        <f>C23*(1-Assumptions!$B$16)+B24</f>
      </c>
      <c r="D24" s="10">
        <f>C24*Assumptions!$B$15</f>
      </c>
    </row>
    <row r="25">
      <c r="A25" s="11">
        <v>24</v>
      </c>
      <c r="B25" s="11">
        <v>2000</v>
      </c>
      <c r="C25" s="11">
        <f>C24*(1-Assumptions!$B$16)+B25</f>
      </c>
      <c r="D25" s="12">
        <f>C25*Assumptions!$B$15</f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pane ySplit="1" topLeftCell="A2" activePane="bottomLeft" state="frozen"/>
    </sheetView>
  </sheetViews>
  <sheetFormatPr defaultRowHeight="15"/>
  <cols>
    <col min="1" max="1" width="8" customWidth="1"/>
    <col min="2" max="2" width="16" customWidth="1"/>
    <col min="3" max="3" width="12" customWidth="1"/>
    <col min="4" max="4" width="12" customWidth="1"/>
    <col min="5" max="5" width="14" customWidth="1"/>
    <col min="6" max="6" width="16" customWidth="1"/>
    <col min="7" max="7" width="8" customWidth="1"/>
    <col min="8" max="8" width="8" customWidth="1"/>
    <col min="9" max="9" width="10" customWidth="1"/>
    <col min="10" max="10" width="50" customWidth="1"/>
    <col min="11" max="11" width="14" customWidth="1"/>
    <col min="12" max="12" width="16" customWidth="1"/>
  </cols>
  <sheetData>
    <row r="1" ht="22" customHeight="1">
      <c r="A1" s="2" t="inlineStr">
        <is>
          <t xml:space="preserve">Month</t>
        </is>
      </c>
      <c r="B1" s="2" t="inlineStr">
        <is>
          <t xml:space="preserve">Enterprise MRR</t>
        </is>
      </c>
      <c r="C1" s="2" t="inlineStr">
        <is>
          <t xml:space="preserve">Plans MRR</t>
        </is>
      </c>
      <c r="D1" s="2" t="inlineStr">
        <is>
          <t xml:space="preserve">PAYG MRR</t>
        </is>
      </c>
      <c r="E1" s="2" t="inlineStr">
        <is>
          <t xml:space="preserve">Total MRR</t>
        </is>
      </c>
      <c r="F1" s="2" t="inlineStr">
        <is>
          <t xml:space="preserve">ARR</t>
        </is>
      </c>
      <c r="G1" s="2" t="inlineStr">
        <is>
          <t xml:space="preserve">Ent %</t>
        </is>
      </c>
      <c r="H1" s="2" t="inlineStr">
        <is>
          <t xml:space="preserve">Plans %</t>
        </is>
      </c>
      <c r="I1" s="2" t="inlineStr">
        <is>
          <t xml:space="preserve">PAYG %</t>
        </is>
      </c>
      <c r="J1" s="1" t="inlineStr">
        <is>
          <t xml:space="preserve">Milestone</t>
        </is>
      </c>
      <c r="K1" s="2" t="inlineStr">
        <is>
          <t xml:space="preserve">Blended GM $</t>
        </is>
      </c>
      <c r="L1" s="2" t="inlineStr">
        <is>
          <t xml:space="preserve">Collection float $</t>
        </is>
      </c>
    </row>
    <row r="2">
      <c r="A2" s="9">
        <v>1</v>
      </c>
      <c r="B2" s="10">
        <f>'Enterprise cohorts'!E2</f>
      </c>
      <c r="C2" s="10">
        <f>Plans!D2</f>
      </c>
      <c r="D2" s="10">
        <f>'Prosumer PAYG'!D2</f>
      </c>
      <c r="E2" s="10">
        <f>B2+C2+D2</f>
      </c>
      <c r="F2" s="10">
        <f>E2*12</f>
      </c>
      <c r="G2" s="8">
        <f>B2/E2</f>
      </c>
      <c r="H2" s="8">
        <f>C2/E2</f>
      </c>
      <c r="I2" s="8">
        <f>D2/E2</f>
      </c>
      <c r="J2" s="13">
        <f>IF(F2&gt;=50000000,"$50M STRETCH",IF(F2&gt;=25000000,"$25M",IF(F2&gt;=20000000,"$20M",IF(F2&gt;=15000000,"$15M",IF(F2&gt;=10000000,"$10M",IF(F2&gt;=1000000,"$1M",""))))))</f>
      </c>
      <c r="K2" s="10">
        <f>E2*Assumptions!$B$18</f>
      </c>
      <c r="L2" s="10">
        <f>B2*Assumptions!$B$19/30</f>
      </c>
    </row>
    <row r="3">
      <c r="A3" s="11">
        <v>2</v>
      </c>
      <c r="B3" s="12">
        <f>'Enterprise cohorts'!E3</f>
      </c>
      <c r="C3" s="12">
        <f>Plans!D3</f>
      </c>
      <c r="D3" s="12">
        <f>'Prosumer PAYG'!D3</f>
      </c>
      <c r="E3" s="12">
        <f>B3+C3+D3</f>
      </c>
      <c r="F3" s="12">
        <f>E3*12</f>
      </c>
      <c r="G3" s="7">
        <f>B3/E3</f>
      </c>
      <c r="H3" s="7">
        <f>C3/E3</f>
      </c>
      <c r="I3" s="7">
        <f>D3/E3</f>
      </c>
      <c r="J3" s="14">
        <f>IF(AND(F3&gt;=1000000,F2&lt;1000000),"$1M — first million",IF(AND(F3&gt;=10000000,F2&lt;10000000),"$10M",IF(AND(F3&gt;=15000000,F2&lt;15000000),"$15M",IF(AND(F3&gt;=20000000,F2&lt;20000000),"$20M",IF(AND(F3&gt;=25000000,F2&lt;25000000),"$25M","")))))</f>
      </c>
      <c r="K3" s="12">
        <f>E3*Assumptions!$B$18</f>
      </c>
      <c r="L3" s="12">
        <f>B3*Assumptions!$B$19/30</f>
      </c>
    </row>
    <row r="4">
      <c r="A4" s="9">
        <v>3</v>
      </c>
      <c r="B4" s="10">
        <f>'Enterprise cohorts'!E4</f>
      </c>
      <c r="C4" s="10">
        <f>Plans!D4</f>
      </c>
      <c r="D4" s="10">
        <f>'Prosumer PAYG'!D4</f>
      </c>
      <c r="E4" s="10">
        <f>B4+C4+D4</f>
      </c>
      <c r="F4" s="10">
        <f>E4*12</f>
      </c>
      <c r="G4" s="8">
        <f>B4/E4</f>
      </c>
      <c r="H4" s="8">
        <f>C4/E4</f>
      </c>
      <c r="I4" s="8">
        <f>D4/E4</f>
      </c>
      <c r="J4" s="13">
        <f>IF(AND(F4&gt;=1000000,F3&lt;1000000),"$1M — first million",IF(AND(F4&gt;=10000000,F3&lt;10000000),"$10M",IF(AND(F4&gt;=15000000,F3&lt;15000000),"$15M",IF(AND(F4&gt;=20000000,F3&lt;20000000),"$20M",IF(AND(F4&gt;=25000000,F3&lt;25000000),"$25M","")))))</f>
      </c>
      <c r="K4" s="10">
        <f>E4*Assumptions!$B$18</f>
      </c>
      <c r="L4" s="10">
        <f>B4*Assumptions!$B$19/30</f>
      </c>
    </row>
    <row r="5">
      <c r="A5" s="11">
        <v>4</v>
      </c>
      <c r="B5" s="12">
        <f>'Enterprise cohorts'!E5</f>
      </c>
      <c r="C5" s="12">
        <f>Plans!D5</f>
      </c>
      <c r="D5" s="12">
        <f>'Prosumer PAYG'!D5</f>
      </c>
      <c r="E5" s="12">
        <f>B5+C5+D5</f>
      </c>
      <c r="F5" s="12">
        <f>E5*12</f>
      </c>
      <c r="G5" s="7">
        <f>B5/E5</f>
      </c>
      <c r="H5" s="7">
        <f>C5/E5</f>
      </c>
      <c r="I5" s="7">
        <f>D5/E5</f>
      </c>
      <c r="J5" s="14">
        <f>IF(AND(F5&gt;=1000000,F4&lt;1000000),"$1M — first million",IF(AND(F5&gt;=10000000,F4&lt;10000000),"$10M",IF(AND(F5&gt;=15000000,F4&lt;15000000),"$15M",IF(AND(F5&gt;=20000000,F4&lt;20000000),"$20M",IF(AND(F5&gt;=25000000,F4&lt;25000000),"$25M","")))))</f>
      </c>
      <c r="K5" s="12">
        <f>E5*Assumptions!$B$18</f>
      </c>
      <c r="L5" s="12">
        <f>B5*Assumptions!$B$19/30</f>
      </c>
    </row>
    <row r="6">
      <c r="A6" s="9">
        <v>5</v>
      </c>
      <c r="B6" s="10">
        <f>'Enterprise cohorts'!E6</f>
      </c>
      <c r="C6" s="10">
        <f>Plans!D6</f>
      </c>
      <c r="D6" s="10">
        <f>'Prosumer PAYG'!D6</f>
      </c>
      <c r="E6" s="10">
        <f>B6+C6+D6</f>
      </c>
      <c r="F6" s="10">
        <f>E6*12</f>
      </c>
      <c r="G6" s="8">
        <f>B6/E6</f>
      </c>
      <c r="H6" s="8">
        <f>C6/E6</f>
      </c>
      <c r="I6" s="8">
        <f>D6/E6</f>
      </c>
      <c r="J6" s="13">
        <f>IF(AND(F6&gt;=1000000,F5&lt;1000000),"$1M — first million",IF(AND(F6&gt;=10000000,F5&lt;10000000),"$10M",IF(AND(F6&gt;=15000000,F5&lt;15000000),"$15M",IF(AND(F6&gt;=20000000,F5&lt;20000000),"$20M",IF(AND(F6&gt;=25000000,F5&lt;25000000),"$25M","")))))</f>
      </c>
      <c r="K6" s="10">
        <f>E6*Assumptions!$B$18</f>
      </c>
      <c r="L6" s="10">
        <f>B6*Assumptions!$B$19/30</f>
      </c>
    </row>
    <row r="7">
      <c r="A7" s="11">
        <v>6</v>
      </c>
      <c r="B7" s="12">
        <f>'Enterprise cohorts'!E7</f>
      </c>
      <c r="C7" s="12">
        <f>Plans!D7</f>
      </c>
      <c r="D7" s="12">
        <f>'Prosumer PAYG'!D7</f>
      </c>
      <c r="E7" s="12">
        <f>B7+C7+D7</f>
      </c>
      <c r="F7" s="12">
        <f>E7*12</f>
      </c>
      <c r="G7" s="7">
        <f>B7/E7</f>
      </c>
      <c r="H7" s="7">
        <f>C7/E7</f>
      </c>
      <c r="I7" s="7">
        <f>D7/E7</f>
      </c>
      <c r="J7" s="14">
        <f>IF(AND(F7&gt;=1000000,F6&lt;1000000),"$1M — first million",IF(AND(F7&gt;=10000000,F6&lt;10000000),"$10M",IF(AND(F7&gt;=15000000,F6&lt;15000000),"$15M",IF(AND(F7&gt;=20000000,F6&lt;20000000),"$20M",IF(AND(F7&gt;=25000000,F6&lt;25000000),"$25M","")))))</f>
      </c>
      <c r="K7" s="12">
        <f>E7*Assumptions!$B$18</f>
      </c>
      <c r="L7" s="12">
        <f>B7*Assumptions!$B$19/30</f>
      </c>
    </row>
    <row r="8">
      <c r="A8" s="9">
        <v>7</v>
      </c>
      <c r="B8" s="10">
        <f>'Enterprise cohorts'!E8</f>
      </c>
      <c r="C8" s="10">
        <f>Plans!D8</f>
      </c>
      <c r="D8" s="10">
        <f>'Prosumer PAYG'!D8</f>
      </c>
      <c r="E8" s="10">
        <f>B8+C8+D8</f>
      </c>
      <c r="F8" s="10">
        <f>E8*12</f>
      </c>
      <c r="G8" s="8">
        <f>B8/E8</f>
      </c>
      <c r="H8" s="8">
        <f>C8/E8</f>
      </c>
      <c r="I8" s="8">
        <f>D8/E8</f>
      </c>
      <c r="J8" s="13">
        <f>IF(AND(F8&gt;=1000000,F7&lt;1000000),"$1M — first million",IF(AND(F8&gt;=10000000,F7&lt;10000000),"$10M",IF(AND(F8&gt;=15000000,F7&lt;15000000),"$15M",IF(AND(F8&gt;=20000000,F7&lt;20000000),"$20M",IF(AND(F8&gt;=25000000,F7&lt;25000000),"$25M","")))))</f>
      </c>
      <c r="K8" s="10">
        <f>E8*Assumptions!$B$18</f>
      </c>
      <c r="L8" s="10">
        <f>B8*Assumptions!$B$19/30</f>
      </c>
    </row>
    <row r="9">
      <c r="A9" s="11">
        <v>8</v>
      </c>
      <c r="B9" s="12">
        <f>'Enterprise cohorts'!E9</f>
      </c>
      <c r="C9" s="12">
        <f>Plans!D9</f>
      </c>
      <c r="D9" s="12">
        <f>'Prosumer PAYG'!D9</f>
      </c>
      <c r="E9" s="12">
        <f>B9+C9+D9</f>
      </c>
      <c r="F9" s="12">
        <f>E9*12</f>
      </c>
      <c r="G9" s="7">
        <f>B9/E9</f>
      </c>
      <c r="H9" s="7">
        <f>C9/E9</f>
      </c>
      <c r="I9" s="7">
        <f>D9/E9</f>
      </c>
      <c r="J9" s="14">
        <f>IF(AND(F9&gt;=1000000,F8&lt;1000000),"$1M — first million",IF(AND(F9&gt;=10000000,F8&lt;10000000),"$10M",IF(AND(F9&gt;=15000000,F8&lt;15000000),"$15M",IF(AND(F9&gt;=20000000,F8&lt;20000000),"$20M",IF(AND(F9&gt;=25000000,F8&lt;25000000),"$25M","")))))</f>
      </c>
      <c r="K9" s="12">
        <f>E9*Assumptions!$B$18</f>
      </c>
      <c r="L9" s="12">
        <f>B9*Assumptions!$B$19/30</f>
      </c>
    </row>
    <row r="10">
      <c r="A10" s="9">
        <v>9</v>
      </c>
      <c r="B10" s="10">
        <f>'Enterprise cohorts'!E10</f>
      </c>
      <c r="C10" s="10">
        <f>Plans!D10</f>
      </c>
      <c r="D10" s="10">
        <f>'Prosumer PAYG'!D10</f>
      </c>
      <c r="E10" s="10">
        <f>B10+C10+D10</f>
      </c>
      <c r="F10" s="10">
        <f>E10*12</f>
      </c>
      <c r="G10" s="8">
        <f>B10/E10</f>
      </c>
      <c r="H10" s="8">
        <f>C10/E10</f>
      </c>
      <c r="I10" s="8">
        <f>D10/E10</f>
      </c>
      <c r="J10" s="13">
        <f>IF(AND(F10&gt;=1000000,F9&lt;1000000),"$1M — first million",IF(AND(F10&gt;=10000000,F9&lt;10000000),"$10M",IF(AND(F10&gt;=15000000,F9&lt;15000000),"$15M",IF(AND(F10&gt;=20000000,F9&lt;20000000),"$20M",IF(AND(F10&gt;=25000000,F9&lt;25000000),"$25M","")))))</f>
      </c>
      <c r="K10" s="10">
        <f>E10*Assumptions!$B$18</f>
      </c>
      <c r="L10" s="10">
        <f>B10*Assumptions!$B$19/30</f>
      </c>
    </row>
    <row r="11">
      <c r="A11" s="11">
        <v>10</v>
      </c>
      <c r="B11" s="12">
        <f>'Enterprise cohorts'!E11</f>
      </c>
      <c r="C11" s="12">
        <f>Plans!D11</f>
      </c>
      <c r="D11" s="12">
        <f>'Prosumer PAYG'!D11</f>
      </c>
      <c r="E11" s="12">
        <f>B11+C11+D11</f>
      </c>
      <c r="F11" s="12">
        <f>E11*12</f>
      </c>
      <c r="G11" s="7">
        <f>B11/E11</f>
      </c>
      <c r="H11" s="7">
        <f>C11/E11</f>
      </c>
      <c r="I11" s="7">
        <f>D11/E11</f>
      </c>
      <c r="J11" s="14">
        <f>IF(AND(F11&gt;=1000000,F10&lt;1000000),"$1M — first million",IF(AND(F11&gt;=10000000,F10&lt;10000000),"$10M",IF(AND(F11&gt;=15000000,F10&lt;15000000),"$15M",IF(AND(F11&gt;=20000000,F10&lt;20000000),"$20M",IF(AND(F11&gt;=25000000,F10&lt;25000000),"$25M","")))))</f>
      </c>
      <c r="K11" s="12">
        <f>E11*Assumptions!$B$18</f>
      </c>
      <c r="L11" s="12">
        <f>B11*Assumptions!$B$19/30</f>
      </c>
    </row>
    <row r="12">
      <c r="A12" s="9">
        <v>11</v>
      </c>
      <c r="B12" s="10">
        <f>'Enterprise cohorts'!E12</f>
      </c>
      <c r="C12" s="10">
        <f>Plans!D12</f>
      </c>
      <c r="D12" s="10">
        <f>'Prosumer PAYG'!D12</f>
      </c>
      <c r="E12" s="10">
        <f>B12+C12+D12</f>
      </c>
      <c r="F12" s="10">
        <f>E12*12</f>
      </c>
      <c r="G12" s="8">
        <f>B12/E12</f>
      </c>
      <c r="H12" s="8">
        <f>C12/E12</f>
      </c>
      <c r="I12" s="8">
        <f>D12/E12</f>
      </c>
      <c r="J12" s="13">
        <f>IF(AND(F12&gt;=1000000,F11&lt;1000000),"$1M — first million",IF(AND(F12&gt;=10000000,F11&lt;10000000),"$10M",IF(AND(F12&gt;=15000000,F11&lt;15000000),"$15M",IF(AND(F12&gt;=20000000,F11&lt;20000000),"$20M",IF(AND(F12&gt;=25000000,F11&lt;25000000),"$25M","")))))</f>
      </c>
      <c r="K12" s="10">
        <f>E12*Assumptions!$B$18</f>
      </c>
      <c r="L12" s="10">
        <f>B12*Assumptions!$B$19/30</f>
      </c>
    </row>
    <row r="13">
      <c r="A13" s="11">
        <v>12</v>
      </c>
      <c r="B13" s="12">
        <f>'Enterprise cohorts'!E13</f>
      </c>
      <c r="C13" s="12">
        <f>Plans!D13</f>
      </c>
      <c r="D13" s="12">
        <f>'Prosumer PAYG'!D13</f>
      </c>
      <c r="E13" s="12">
        <f>B13+C13+D13</f>
      </c>
      <c r="F13" s="12">
        <f>E13*12</f>
      </c>
      <c r="G13" s="7">
        <f>B13/E13</f>
      </c>
      <c r="H13" s="7">
        <f>C13/E13</f>
      </c>
      <c r="I13" s="7">
        <f>D13/E13</f>
      </c>
      <c r="J13" s="14">
        <f>IF(AND(F13&gt;=1000000,F12&lt;1000000),"$1M — first million",IF(AND(F13&gt;=10000000,F12&lt;10000000),"$10M",IF(AND(F13&gt;=15000000,F12&lt;15000000),"$15M",IF(AND(F13&gt;=20000000,F12&lt;20000000),"$20M",IF(AND(F13&gt;=25000000,F12&lt;25000000),"$25M","")))))</f>
      </c>
      <c r="K13" s="12">
        <f>E13*Assumptions!$B$18</f>
      </c>
      <c r="L13" s="12">
        <f>B13*Assumptions!$B$19/30</f>
      </c>
    </row>
    <row r="14">
      <c r="A14" s="9">
        <v>13</v>
      </c>
      <c r="B14" s="10">
        <f>'Enterprise cohorts'!E14</f>
      </c>
      <c r="C14" s="10">
        <f>Plans!D14</f>
      </c>
      <c r="D14" s="10">
        <f>'Prosumer PAYG'!D14</f>
      </c>
      <c r="E14" s="10">
        <f>B14+C14+D14</f>
      </c>
      <c r="F14" s="10">
        <f>E14*12</f>
      </c>
      <c r="G14" s="8">
        <f>B14/E14</f>
      </c>
      <c r="H14" s="8">
        <f>C14/E14</f>
      </c>
      <c r="I14" s="8">
        <f>D14/E14</f>
      </c>
      <c r="J14" s="13">
        <f>IF(AND(F14&gt;=1000000,F13&lt;1000000),"$1M — first million",IF(AND(F14&gt;=10000000,F13&lt;10000000),"$10M",IF(AND(F14&gt;=15000000,F13&lt;15000000),"$15M",IF(AND(F14&gt;=20000000,F13&lt;20000000),"$20M",IF(AND(F14&gt;=25000000,F13&lt;25000000),"$25M","")))))</f>
      </c>
      <c r="K14" s="10">
        <f>E14*Assumptions!$B$18</f>
      </c>
      <c r="L14" s="10">
        <f>B14*Assumptions!$B$19/30</f>
      </c>
    </row>
    <row r="15">
      <c r="A15" s="11">
        <v>14</v>
      </c>
      <c r="B15" s="12">
        <f>'Enterprise cohorts'!E15</f>
      </c>
      <c r="C15" s="12">
        <f>Plans!D15</f>
      </c>
      <c r="D15" s="12">
        <f>'Prosumer PAYG'!D15</f>
      </c>
      <c r="E15" s="12">
        <f>B15+C15+D15</f>
      </c>
      <c r="F15" s="12">
        <f>E15*12</f>
      </c>
      <c r="G15" s="7">
        <f>B15/E15</f>
      </c>
      <c r="H15" s="7">
        <f>C15/E15</f>
      </c>
      <c r="I15" s="7">
        <f>D15/E15</f>
      </c>
      <c r="J15" s="14">
        <f>IF(AND(F15&gt;=1000000,F14&lt;1000000),"$1M — first million",IF(AND(F15&gt;=10000000,F14&lt;10000000),"$10M",IF(AND(F15&gt;=15000000,F14&lt;15000000),"$15M",IF(AND(F15&gt;=20000000,F14&lt;20000000),"$20M",IF(AND(F15&gt;=25000000,F14&lt;25000000),"$25M","")))))</f>
      </c>
      <c r="K15" s="12">
        <f>E15*Assumptions!$B$18</f>
      </c>
      <c r="L15" s="12">
        <f>B15*Assumptions!$B$19/30</f>
      </c>
    </row>
    <row r="16">
      <c r="A16" s="9">
        <v>15</v>
      </c>
      <c r="B16" s="10">
        <f>'Enterprise cohorts'!E16</f>
      </c>
      <c r="C16" s="10">
        <f>Plans!D16</f>
      </c>
      <c r="D16" s="10">
        <f>'Prosumer PAYG'!D16</f>
      </c>
      <c r="E16" s="10">
        <f>B16+C16+D16</f>
      </c>
      <c r="F16" s="10">
        <f>E16*12</f>
      </c>
      <c r="G16" s="8">
        <f>B16/E16</f>
      </c>
      <c r="H16" s="8">
        <f>C16/E16</f>
      </c>
      <c r="I16" s="8">
        <f>D16/E16</f>
      </c>
      <c r="J16" s="13">
        <f>IF(AND(F16&gt;=1000000,F15&lt;1000000),"$1M — first million",IF(AND(F16&gt;=10000000,F15&lt;10000000),"$10M",IF(AND(F16&gt;=15000000,F15&lt;15000000),"$15M",IF(AND(F16&gt;=20000000,F15&lt;20000000),"$20M",IF(AND(F16&gt;=25000000,F15&lt;25000000),"$25M","")))))</f>
      </c>
      <c r="K16" s="10">
        <f>E16*Assumptions!$B$18</f>
      </c>
      <c r="L16" s="10">
        <f>B16*Assumptions!$B$19/30</f>
      </c>
    </row>
    <row r="17">
      <c r="A17" s="11">
        <v>16</v>
      </c>
      <c r="B17" s="12">
        <f>'Enterprise cohorts'!E17</f>
      </c>
      <c r="C17" s="12">
        <f>Plans!D17</f>
      </c>
      <c r="D17" s="12">
        <f>'Prosumer PAYG'!D17</f>
      </c>
      <c r="E17" s="12">
        <f>B17+C17+D17</f>
      </c>
      <c r="F17" s="12">
        <f>E17*12</f>
      </c>
      <c r="G17" s="7">
        <f>B17/E17</f>
      </c>
      <c r="H17" s="7">
        <f>C17/E17</f>
      </c>
      <c r="I17" s="7">
        <f>D17/E17</f>
      </c>
      <c r="J17" s="14">
        <f>IF(AND(F17&gt;=1000000,F16&lt;1000000),"$1M — first million",IF(AND(F17&gt;=10000000,F16&lt;10000000),"$10M",IF(AND(F17&gt;=15000000,F16&lt;15000000),"$15M",IF(AND(F17&gt;=20000000,F16&lt;20000000),"$20M",IF(AND(F17&gt;=25000000,F16&lt;25000000),"$25M","")))))</f>
      </c>
      <c r="K17" s="12">
        <f>E17*Assumptions!$B$18</f>
      </c>
      <c r="L17" s="12">
        <f>B17*Assumptions!$B$19/30</f>
      </c>
    </row>
    <row r="18">
      <c r="A18" s="9">
        <v>17</v>
      </c>
      <c r="B18" s="10">
        <f>'Enterprise cohorts'!E18</f>
      </c>
      <c r="C18" s="10">
        <f>Plans!D18</f>
      </c>
      <c r="D18" s="10">
        <f>'Prosumer PAYG'!D18</f>
      </c>
      <c r="E18" s="10">
        <f>B18+C18+D18</f>
      </c>
      <c r="F18" s="10">
        <f>E18*12</f>
      </c>
      <c r="G18" s="8">
        <f>B18/E18</f>
      </c>
      <c r="H18" s="8">
        <f>C18/E18</f>
      </c>
      <c r="I18" s="8">
        <f>D18/E18</f>
      </c>
      <c r="J18" s="13">
        <f>IF(AND(F18&gt;=1000000,F17&lt;1000000),"$1M — first million",IF(AND(F18&gt;=10000000,F17&lt;10000000),"$10M",IF(AND(F18&gt;=15000000,F17&lt;15000000),"$15M",IF(AND(F18&gt;=20000000,F17&lt;20000000),"$20M",IF(AND(F18&gt;=25000000,F17&lt;25000000),"$25M","")))))</f>
      </c>
      <c r="K18" s="10">
        <f>E18*Assumptions!$B$18</f>
      </c>
      <c r="L18" s="10">
        <f>B18*Assumptions!$B$19/30</f>
      </c>
    </row>
    <row r="19">
      <c r="A19" s="11">
        <v>18</v>
      </c>
      <c r="B19" s="12">
        <f>'Enterprise cohorts'!E19</f>
      </c>
      <c r="C19" s="12">
        <f>Plans!D19</f>
      </c>
      <c r="D19" s="12">
        <f>'Prosumer PAYG'!D19</f>
      </c>
      <c r="E19" s="12">
        <f>B19+C19+D19</f>
      </c>
      <c r="F19" s="12">
        <f>E19*12</f>
      </c>
      <c r="G19" s="7">
        <f>B19/E19</f>
      </c>
      <c r="H19" s="7">
        <f>C19/E19</f>
      </c>
      <c r="I19" s="7">
        <f>D19/E19</f>
      </c>
      <c r="J19" s="14">
        <f>IF(AND(F19&gt;=1000000,F18&lt;1000000),"$1M — first million",IF(AND(F19&gt;=10000000,F18&lt;10000000),"$10M",IF(AND(F19&gt;=15000000,F18&lt;15000000),"$15M",IF(AND(F19&gt;=20000000,F18&lt;20000000),"$20M",IF(AND(F19&gt;=25000000,F18&lt;25000000),"$25M","")))))</f>
      </c>
      <c r="K19" s="12">
        <f>E19*Assumptions!$B$18</f>
      </c>
      <c r="L19" s="12">
        <f>B19*Assumptions!$B$19/30</f>
      </c>
    </row>
    <row r="20">
      <c r="A20" s="9">
        <v>19</v>
      </c>
      <c r="B20" s="10">
        <f>'Enterprise cohorts'!E20</f>
      </c>
      <c r="C20" s="10">
        <f>Plans!D20</f>
      </c>
      <c r="D20" s="10">
        <f>'Prosumer PAYG'!D20</f>
      </c>
      <c r="E20" s="10">
        <f>B20+C20+D20</f>
      </c>
      <c r="F20" s="10">
        <f>E20*12</f>
      </c>
      <c r="G20" s="8">
        <f>B20/E20</f>
      </c>
      <c r="H20" s="8">
        <f>C20/E20</f>
      </c>
      <c r="I20" s="8">
        <f>D20/E20</f>
      </c>
      <c r="J20" s="13">
        <f>IF(AND(F20&gt;=1000000,F19&lt;1000000),"$1M — first million",IF(AND(F20&gt;=10000000,F19&lt;10000000),"$10M",IF(AND(F20&gt;=15000000,F19&lt;15000000),"$15M",IF(AND(F20&gt;=20000000,F19&lt;20000000),"$20M",IF(AND(F20&gt;=25000000,F19&lt;25000000),"$25M","")))))</f>
      </c>
      <c r="K20" s="10">
        <f>E20*Assumptions!$B$18</f>
      </c>
      <c r="L20" s="10">
        <f>B20*Assumptions!$B$19/30</f>
      </c>
    </row>
    <row r="21">
      <c r="A21" s="11">
        <v>20</v>
      </c>
      <c r="B21" s="12">
        <f>'Enterprise cohorts'!E21</f>
      </c>
      <c r="C21" s="12">
        <f>Plans!D21</f>
      </c>
      <c r="D21" s="12">
        <f>'Prosumer PAYG'!D21</f>
      </c>
      <c r="E21" s="12">
        <f>B21+C21+D21</f>
      </c>
      <c r="F21" s="12">
        <f>E21*12</f>
      </c>
      <c r="G21" s="7">
        <f>B21/E21</f>
      </c>
      <c r="H21" s="7">
        <f>C21/E21</f>
      </c>
      <c r="I21" s="7">
        <f>D21/E21</f>
      </c>
      <c r="J21" s="14">
        <f>IF(AND(F21&gt;=1000000,F20&lt;1000000),"$1M — first million",IF(AND(F21&gt;=10000000,F20&lt;10000000),"$10M",IF(AND(F21&gt;=15000000,F20&lt;15000000),"$15M",IF(AND(F21&gt;=20000000,F20&lt;20000000),"$20M",IF(AND(F21&gt;=25000000,F20&lt;25000000),"$25M","")))))</f>
      </c>
      <c r="K21" s="12">
        <f>E21*Assumptions!$B$18</f>
      </c>
      <c r="L21" s="12">
        <f>B21*Assumptions!$B$19/30</f>
      </c>
    </row>
    <row r="22">
      <c r="A22" s="9">
        <v>21</v>
      </c>
      <c r="B22" s="10">
        <f>'Enterprise cohorts'!E22</f>
      </c>
      <c r="C22" s="10">
        <f>Plans!D22</f>
      </c>
      <c r="D22" s="10">
        <f>'Prosumer PAYG'!D22</f>
      </c>
      <c r="E22" s="10">
        <f>B22+C22+D22</f>
      </c>
      <c r="F22" s="10">
        <f>E22*12</f>
      </c>
      <c r="G22" s="8">
        <f>B22/E22</f>
      </c>
      <c r="H22" s="8">
        <f>C22/E22</f>
      </c>
      <c r="I22" s="8">
        <f>D22/E22</f>
      </c>
      <c r="J22" s="13">
        <f>IF(AND(F22&gt;=1000000,F21&lt;1000000),"$1M — first million",IF(AND(F22&gt;=10000000,F21&lt;10000000),"$10M",IF(AND(F22&gt;=15000000,F21&lt;15000000),"$15M",IF(AND(F22&gt;=20000000,F21&lt;20000000),"$20M",IF(AND(F22&gt;=25000000,F21&lt;25000000),"$25M","")))))</f>
      </c>
      <c r="K22" s="10">
        <f>E22*Assumptions!$B$18</f>
      </c>
      <c r="L22" s="10">
        <f>B22*Assumptions!$B$19/30</f>
      </c>
    </row>
    <row r="23">
      <c r="A23" s="11">
        <v>22</v>
      </c>
      <c r="B23" s="12">
        <f>'Enterprise cohorts'!E23</f>
      </c>
      <c r="C23" s="12">
        <f>Plans!D23</f>
      </c>
      <c r="D23" s="12">
        <f>'Prosumer PAYG'!D23</f>
      </c>
      <c r="E23" s="12">
        <f>B23+C23+D23</f>
      </c>
      <c r="F23" s="12">
        <f>E23*12</f>
      </c>
      <c r="G23" s="7">
        <f>B23/E23</f>
      </c>
      <c r="H23" s="7">
        <f>C23/E23</f>
      </c>
      <c r="I23" s="7">
        <f>D23/E23</f>
      </c>
      <c r="J23" s="14">
        <f>IF(AND(F23&gt;=1000000,F22&lt;1000000),"$1M — first million",IF(AND(F23&gt;=10000000,F22&lt;10000000),"$10M",IF(AND(F23&gt;=15000000,F22&lt;15000000),"$15M",IF(AND(F23&gt;=20000000,F22&lt;20000000),"$20M",IF(AND(F23&gt;=25000000,F22&lt;25000000),"$25M","")))))</f>
      </c>
      <c r="K23" s="12">
        <f>E23*Assumptions!$B$18</f>
      </c>
      <c r="L23" s="12">
        <f>B23*Assumptions!$B$19/30</f>
      </c>
    </row>
    <row r="24">
      <c r="A24" s="9">
        <v>23</v>
      </c>
      <c r="B24" s="10">
        <f>'Enterprise cohorts'!E24</f>
      </c>
      <c r="C24" s="10">
        <f>Plans!D24</f>
      </c>
      <c r="D24" s="10">
        <f>'Prosumer PAYG'!D24</f>
      </c>
      <c r="E24" s="10">
        <f>B24+C24+D24</f>
      </c>
      <c r="F24" s="10">
        <f>E24*12</f>
      </c>
      <c r="G24" s="8">
        <f>B24/E24</f>
      </c>
      <c r="H24" s="8">
        <f>C24/E24</f>
      </c>
      <c r="I24" s="8">
        <f>D24/E24</f>
      </c>
      <c r="J24" s="13">
        <f>IF(AND(F24&gt;=1000000,F23&lt;1000000),"$1M — first million",IF(AND(F24&gt;=10000000,F23&lt;10000000),"$10M",IF(AND(F24&gt;=15000000,F23&lt;15000000),"$15M",IF(AND(F24&gt;=20000000,F23&lt;20000000),"$20M",IF(AND(F24&gt;=25000000,F23&lt;25000000),"$25M","")))))</f>
      </c>
      <c r="K24" s="10">
        <f>E24*Assumptions!$B$18</f>
      </c>
      <c r="L24" s="10">
        <f>B24*Assumptions!$B$19/30</f>
      </c>
    </row>
    <row r="25">
      <c r="A25" s="11">
        <v>24</v>
      </c>
      <c r="B25" s="12">
        <f>'Enterprise cohorts'!E25</f>
      </c>
      <c r="C25" s="12">
        <f>Plans!D25</f>
      </c>
      <c r="D25" s="12">
        <f>'Prosumer PAYG'!D25</f>
      </c>
      <c r="E25" s="12">
        <f>B25+C25+D25</f>
      </c>
      <c r="F25" s="12">
        <f>E25*12</f>
      </c>
      <c r="G25" s="7">
        <f>B25/E25</f>
      </c>
      <c r="H25" s="7">
        <f>C25/E25</f>
      </c>
      <c r="I25" s="7">
        <f>D25/E25</f>
      </c>
      <c r="J25" s="14">
        <f>IF(AND(F25&gt;=1000000,F24&lt;1000000),"$1M — first million",IF(AND(F25&gt;=10000000,F24&lt;10000000),"$10M",IF(AND(F25&gt;=15000000,F24&lt;15000000),"$15M",IF(AND(F25&gt;=20000000,F24&lt;20000000),"$20M",IF(AND(F25&gt;=25000000,F24&lt;25000000),"$25M","")))))</f>
      </c>
      <c r="K25" s="12">
        <f>E25*Assumptions!$B$18</f>
      </c>
      <c r="L25" s="12">
        <f>B25*Assumptions!$B$19/30</f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Kaldune</Application>
  <Company>Kaldune</Company>
</Properties>
</file>

<file path=docProps/core.xml><?xml version="1.0" encoding="utf-8"?>
<cp:coreProperties xmlns:cp="http://schemas.openxmlformats.org/package/2006/metadata/core-properties" xmlns:dc="http://purl.org/dc/elements/1.1/">
  <dc:title>Kaldune Revenue Model — Model of Record</dc:title>
  <dc:creator>Priya Raghavan · 2026-08-26</dc:creator>
</cp:coreProperties>
</file>