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TAM Ladder" sheetId="2" r:id="rId2"/>
    <sheet name="Allocation &amp; Channel Rev" sheetId="3" r:id="rId3"/>
    <sheet name="Revenue vs Royalty" sheetId="4" r:id="rId4"/>
    <sheet name="$5bn Reconciliation" sheetId="5" r:id="rId5"/>
    <sheet name="Assumptions" sheetId="6" r:id="rId6"/>
    <sheet name="Entry Economics" sheetId="7" r:id="rId7"/>
    <sheet name="Scenarios" sheetId="8" r:id="rId8"/>
    <sheet name="Sensitivity" sheetId="9" r:id="rId9"/>
  </sheets>
  <calcPr calcId="171027" fullCalcOnLoad="1"/>
</workbook>
</file>

<file path=xl/styles.xml><?xml version="1.0" encoding="utf-8"?>
<styleSheet xmlns="http://schemas.openxmlformats.org/spreadsheetml/2006/main">
  <numFmts count="6">
    <numFmt numFmtId="164" formatCode="$#,##0"/>
    <numFmt numFmtId="165" formatCode="$#,##0.00"/>
    <numFmt numFmtId="166" formatCode="0.0%"/>
    <numFmt numFmtId="167" formatCode="#,##0.00"/>
    <numFmt numFmtId="168" formatCode="#,##0"/>
    <numFmt numFmtId="169" formatCode="yyyy-mm-dd"/>
  </numFmts>
  <fonts count="3">
    <font>
      <sz val="11"/>
      <color rgb="FF1A2732"/>
      <name val="Inter"/>
    </font>
    <font>
      <b/>
      <sz val="11"/>
      <color rgb="FFFFFFFF"/>
      <name val="Inter"/>
    </font>
    <font>
      <b/>
      <sz val="11"/>
      <color rgb="FF1A2732"/>
      <name val="Inter"/>
    </font>
  </fonts>
  <fills count="4">
    <fill>
      <patternFill patternType="none"/>
    </fill>
    <fill>
      <patternFill patternType="gray125"/>
    </fill>
    <fill>
      <patternFill patternType="solid">
        <fgColor rgb="FF0B3D5C"/>
        <bgColor indexed="64"/>
      </patternFill>
    </fill>
    <fill>
      <patternFill patternType="solid">
        <fgColor rgb="FFEEF3F6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rgb="FFC9A227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49" fontId="0" fillId="0" borderId="0" xfId="0" applyNumberFormat="1"/>
    <xf numFmtId="0" fontId="1" fillId="2" borderId="0" xfId="0" applyFont="1" applyFill="1" applyAlignment="1">
      <alignment horizontal="right"/>
    </xf>
    <xf numFmtId="168" fontId="0" fillId="0" borderId="0" xfId="0" applyNumberFormat="1"/>
    <xf numFmtId="164" fontId="0" fillId="0" borderId="0" xfId="0" applyNumberFormat="1"/>
    <xf numFmtId="167" fontId="0" fillId="0" borderId="0" xfId="0" applyNumberFormat="1"/>
    <xf numFmtId="166" fontId="0" fillId="0" borderId="0" xfId="0" applyNumberFormat="1"/>
    <xf numFmtId="49" fontId="0" fillId="3" borderId="0" xfId="0" applyNumberFormat="1" applyFill="1"/>
    <xf numFmtId="168" fontId="0" fillId="3" borderId="0" xfId="0" applyNumberFormat="1" applyFill="1"/>
    <xf numFmtId="164" fontId="0" fillId="3" borderId="0" xfId="0" applyNumberFormat="1" applyFill="1"/>
    <xf numFmtId="167" fontId="0" fillId="3" borderId="0" xfId="0" applyNumberFormat="1" applyFill="1"/>
    <xf numFmtId="166" fontId="0" fillId="3" borderId="0" xfId="0" applyNumberForma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 tabSelected="1"/>
  </sheetViews>
  <sheetFormatPr defaultRowHeight="15"/>
  <cols>
    <col min="1" max="1" width="56" customWidth="1"/>
    <col min="2" max="2" width="60" customWidth="1"/>
  </cols>
  <sheetData>
    <row r="1" ht="22" customHeight="1">
      <c r="A1" s="1" t="inlineStr">
        <is>
          <t xml:space="preserve">EVR Motors — TAM, Allocation &amp; Cost of Being Right</t>
        </is>
      </c>
      <c r="B1" s="1" t="inlineStr">
        <is>
          <t xml:space="preserve">Read me first</t>
        </is>
      </c>
    </row>
    <row r="2">
      <c r="A2" s="2" t="inlineStr">
        <is>
          <t xml:space="preserve">THE TWO NUMBERS (read this before anything else)</t>
        </is>
      </c>
      <c r="B2" s="2" t="inlineStr">
        <is>
          <t xml:space="preserve">This model measures TWO different things and shows both side by side, because confusing them is the whole reason to read carefully. (1) CHANNEL MOTOR REVENUE = the dollar value of motors flowing through the EVR-licensed channel = units x motor price. This is the BIG number an investor or board quotes (the ~$5bn/yr-India figure lives here). (2) EVR ROYALTY = a small fraction (assumption 2-5%) OF that channel revenue = EVR's actual P&amp;L line. The royalty is 20-50x SMALLER than the channel revenue by construction. Both are true. Neither is the other.</t>
        </is>
      </c>
    </row>
    <row r="3">
      <c r="A3" s="2" t="inlineStr">
        <is>
          <t xml:space="preserve">Where the numbers come from</t>
        </is>
      </c>
      <c r="B3" s="2" t="inlineStr">
        <is>
          <t xml:space="preserve">The ladder is walkable and every headline number carries its source/tag on its own sheet. VERIFIED = read on the source's own page this engagement (IEA, FADA, L&amp;T press/Rediff). RANGE = verified anchor x a stated multiplier, basis named. ASSUMPTION = a placeholder the client replaces with real terms. SECONDARY = aggregator, band cross-check only. A number with no tag is arithmetic (a formula you can trace).</t>
        </is>
      </c>
    </row>
    <row r="4">
      <c r="A4" s="2" t="inlineStr">
        <is>
          <t xml:space="preserve">The ladder (the client asked for allocations and TAM)</t>
        </is>
      </c>
      <c r="B4" s="2" t="inlineStr">
        <is>
          <t xml:space="preserve">TAM Ladder sheet: total motor market $ by segment x region -&gt; accessible-market discount (SAM) shown as its own step. Allocation &amp; Channel Revenue sheet: of the SAM, what share EVR-tech captures on a year-by-year ramp to year 5 -&gt; channel MOTOR revenue (conservative/base/ambitious). Revenue vs Royalty sheet: channel revenue AND EVR's royalty take, side by side, arithmetic visible. $5bn Reconciliation sheet: what units x ASP x share it takes to hit the investor anchor, held against our verified base.</t>
        </is>
      </c>
    </row>
    <row r="5">
      <c r="A5" s="2" t="inlineStr">
        <is>
          <t xml:space="preserve">The $5bn India benchmark, handled honestly</t>
        </is>
      </c>
      <c r="B5" s="2" t="inlineStr">
        <is>
          <t xml:space="preserve">The client's investor anchors to ~$5bn/yr India channel motor revenue at a ~5-year horizon, 'give or take' (directional, not hard units x ASP the client can hand us). So we RECONCILE against it; we do not back-solve it into false precision. Our grounded top-down India BARE-MOTOR TAM at ~2030 is ~$1.7B (band $1.2-2.5B). The $5bn is reconcilable as a full drivetrain/e-axle value (3-5x bare motor), a longer 2034-scale horizon, or a whole-addressable-channel figure -- defensible as a directional investor TAM, but NOT bare-motor revenue at 5 years and NOT EVR's royalty. The Reconciliation sheet shows the exact arithmetic.</t>
        </is>
      </c>
    </row>
    <row r="6">
      <c r="A6" s="2" t="inlineStr">
        <is>
          <t xml:space="preserve">Highest-leverage unknowns</t>
        </is>
      </c>
      <c r="B6" s="2" t="inlineStr">
        <is>
          <t xml:space="preserve">1) Royalty rate as a fraction of motor value (Assumptions) -- an ASSUMPTION, not a known EVR term; it moves EVR's P&amp;L line the most. 2) EVR-tech ALLOCATION share of the SAM (Assumptions) -- it moves the channel-revenue (investor) number the most. 3) Blended ASP / motor-vs-drivetrain scope -- it decides whether the $5bn is even the right unit.</t>
        </is>
      </c>
    </row>
    <row r="7">
      <c r="A7" s="2" t="inlineStr">
        <is>
          <t xml:space="preserve">The HRE-free moat, in the numbers</t>
        </is>
      </c>
      <c r="B7" s="2" t="inlineStr">
        <is>
          <t xml:space="preserve">Rare-earth independence enters as a design-in WIN-RATE uplift per market on the royalty-NPV sheets (not a price premium) -- its value is doors that open. India highest (customers hit by the Apr-2025 shock + aggressive policy), Europe high-but-slow, SE Asia rising. See fact-base 7b.</t>
        </is>
      </c>
    </row>
    <row r="8">
      <c r="A8" s="2" t="inlineStr">
        <is>
          <t xml:space="preserve">What this model is NOT</t>
        </is>
      </c>
      <c r="B8" s="2" t="inlineStr">
        <is>
          <t xml:space="preserve">Not a forecast of the EVR-L&amp;T deal. We were not given the contract value, royalty, or committed volume. India is sized from segment TAM and L&amp;T's own STATED footprint, as a range. L&amp;T is framed as an initial OEM customer co-developing and licensing EVR's topology (client-confirmed + public). L&amp;T's own stated ceiling: its whole B2B-electronics platform targets $4.85B by 2031 at 10-15% share, and mobility is one part of that -- context for what the L&amp;T channel specifically can carry.</t>
        </is>
      </c>
    </row>
    <row r="9">
      <c r="A9" s="2" t="inlineStr">
        <is>
          <t xml:space="preserve">Currency &amp; horizon</t>
        </is>
      </c>
      <c r="B9" s="2" t="inlineStr">
        <is>
          <t xml:space="preserve">USD unless labelled; $M = USD millions, $B = USD billions. INR at Assumptions rate (~83). Top-down TAM ladder is a ~2030 (5-year) view built on IEA STEPS 2030 EV shares x FADA base. Royalty-NPV sheets run an 8-year horizon (2026-2033).</t>
        </is>
      </c>
    </row>
    <row r="10">
      <c r="A10" s="2" t="inlineStr">
        <is>
          <t xml:space="preserve">Provenance (pages read this engagement)</t>
        </is>
      </c>
      <c r="B10" s="2" t="inlineStr">
        <is>
          <t xml:space="preserve">IEA Global EV Outlook 2025/2026 (iea.org): India e-2/3W &gt;1/3 of 2/3W by 2030 STEPS, e-cars ~15% by 2030 STEPS, global e-2/3W stock -&gt;~170M by 2030; regional EV volumes. FADA FY2026 (fada.in): India retail base 2W 21.42M / 3W 1.36M / PV 4.71M. L&amp;T: press release 27-May-2026 + Rediff/Business Standard 30-Jul-2026 (500k-motor first order ~167k/yr, $4.85B-by-2031 EPS market, IP-led-ecosystem quote). Argonne NL: $/kW motor cost anchor. Full list + tags in fact-base.md.</t>
        </is>
      </c>
    </row>
    <row r="11">
      <c r="A11" s="2" t="inlineStr">
        <is>
          <t xml:space="preserve">Author</t>
        </is>
      </c>
      <c r="B11" s="2" t="inlineStr">
        <is>
          <t xml:space="preserve">Priya Venkatesan, Kaldune. Rebuilt 2026-08-16 to add the top-down TAM-&gt;SAM-&gt;allocation-&gt;channel-revenue frame the client asked for, side by side with EVR's royalty. The royalty-NPV and spearhead-vs-fan sheets (which the client's thesis liked) are retained unchanged in substance.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pane ySplit="2" topLeftCell="A3" activePane="bottomLeft" state="frozen"/>
    </sheetView>
  </sheetViews>
  <sheetFormatPr defaultRowHeight="15"/>
  <cols>
    <col min="1" max="1" width="38" customWidth="1"/>
    <col min="2" max="2" width="50" customWidth="1"/>
    <col min="3" max="3" width="29" customWidth="1"/>
    <col min="4" max="4" width="26" customWidth="1"/>
    <col min="5" max="5" width="19" customWidth="1"/>
    <col min="6" max="6" width="20" customWidth="1"/>
    <col min="7" max="7" width="29" customWidth="1"/>
    <col min="8" max="8" width="20" customWidth="1"/>
    <col min="9" max="9" width="50" customWidth="1"/>
  </cols>
  <sheetData>
    <row r="1" ht="22" customHeight="1">
      <c r="A1" s="1" t="inlineStr">
        <is>
          <t xml:space="preserve">Step</t>
        </is>
      </c>
      <c r="B1" s="1" t="inlineStr">
        <is>
          <t xml:space="preserve">Segment x region</t>
        </is>
      </c>
      <c r="C1" s="3" t="inlineStr">
        <is>
          <t xml:space="preserve">EV volume ~2030 (units/yr)</t>
        </is>
      </c>
      <c r="D1" s="3" t="inlineStr">
        <is>
          <t xml:space="preserve">Blended motor ASP (USD)</t>
        </is>
      </c>
      <c r="E1" s="3" t="inlineStr">
        <is>
          <t xml:space="preserve">Motors / vehicle</t>
        </is>
      </c>
      <c r="F1" s="3" t="inlineStr">
        <is>
          <t xml:space="preserve">Motor TAM (USD M)</t>
        </is>
      </c>
      <c r="G1" s="3" t="inlineStr">
        <is>
          <t xml:space="preserve">Accessible share (SAM/TAM)</t>
        </is>
      </c>
      <c r="H1" s="3" t="inlineStr">
        <is>
          <t xml:space="preserve">Motor SAM (USD M)</t>
        </is>
      </c>
      <c r="I1" s="1" t="inlineStr">
        <is>
          <t xml:space="preserve">Tag / source</t>
        </is>
      </c>
    </row>
    <row r="2">
      <c r="A2" s="2" t="inlineStr">
        <is>
          <t xml:space="preserve">TAM (total motor market $)</t>
        </is>
      </c>
      <c r="B2" s="2" t="inlineStr">
        <is>
          <t xml:space="preserve">-- the whole pie, before EVR can reach it --</t>
        </is>
      </c>
      <c r="C2" s="4"/>
      <c r="D2" s="5"/>
      <c r="E2" s="6"/>
      <c r="F2" s="6"/>
      <c r="G2" s="7"/>
      <c r="H2" s="6"/>
      <c r="I2" s="2" t="inlineStr">
        <is>
          <t xml:space="preserve">Ladder step 1 of 3: TOTAL</t>
        </is>
      </c>
    </row>
    <row r="3">
      <c r="A3" s="8" t="inlineStr">
        <is>
          <t xml:space="preserve">India 2-wheeler</t>
        </is>
      </c>
      <c r="B3" s="8" t="inlineStr">
        <is>
          <t xml:space="preserve">e-2W ~2030 (IEA &gt;1/3 share x FADA base)</t>
        </is>
      </c>
      <c r="C3" s="9">
        <v>7000000</v>
      </c>
      <c r="D3" s="10">
        <v>90</v>
      </c>
      <c r="E3" s="11">
        <v>1</v>
      </c>
      <c r="F3" s="11">
        <f>C3*D3*E3/1000000</f>
      </c>
      <c r="G3" s="12">
        <v>0.5</v>
      </c>
      <c r="H3" s="11">
        <f>F3*G3</f>
      </c>
      <c r="I3" s="8" t="inlineStr">
        <is>
          <t xml:space="preserve">VERIFIED vol-share (IEA STEPS) / RANGE ASP</t>
        </is>
      </c>
    </row>
    <row r="4">
      <c r="A4" s="2" t="inlineStr">
        <is>
          <t xml:space="preserve">India 3-wheeler</t>
        </is>
      </c>
      <c r="B4" s="2" t="inlineStr">
        <is>
          <t xml:space="preserve">e-3W ~2030 (60%+ EV, IEA/FADA)</t>
        </is>
      </c>
      <c r="C4" s="4">
        <v>900000</v>
      </c>
      <c r="D4" s="5">
        <v>210</v>
      </c>
      <c r="E4" s="6">
        <v>1</v>
      </c>
      <c r="F4" s="6">
        <f>C4*D4*E4/1000000</f>
      </c>
      <c r="G4" s="7">
        <v>0.75</v>
      </c>
      <c r="H4" s="6">
        <f>F4*G4</f>
      </c>
      <c r="I4" s="2" t="inlineStr">
        <is>
          <t xml:space="preserve">VERIFIED vol-share / RANGE ASP</t>
        </is>
      </c>
    </row>
    <row r="5">
      <c r="A5" s="8" t="inlineStr">
        <is>
          <t xml:space="preserve">India passenger + LCV</t>
        </is>
      </c>
      <c r="B5" s="8" t="inlineStr">
        <is>
          <t xml:space="preserve">e-PV ~2030 (IEA ~15% share x FADA base)</t>
        </is>
      </c>
      <c r="C5" s="9">
        <v>750000</v>
      </c>
      <c r="D5" s="10">
        <v>1000</v>
      </c>
      <c r="E5" s="11">
        <v>1.15</v>
      </c>
      <c r="F5" s="11">
        <f>C5*D5*E5/1000000</f>
      </c>
      <c r="G5" s="12">
        <v>0.6</v>
      </c>
      <c r="H5" s="11">
        <f>F5*G5</f>
      </c>
      <c r="I5" s="8" t="inlineStr">
        <is>
          <t xml:space="preserve">VERIFIED vol-share / RANGE ASP</t>
        </is>
      </c>
    </row>
    <row r="6">
      <c r="A6" s="2" t="inlineStr">
        <is>
          <t xml:space="preserve">India TOTAL (motor)</t>
        </is>
      </c>
      <c r="B6" s="2" t="inlineStr">
        <is>
          <t xml:space="preserve">sum of India cells</t>
        </is>
      </c>
      <c r="C6" s="4"/>
      <c r="D6" s="5"/>
      <c r="E6" s="6"/>
      <c r="F6" s="6">
        <f>SUM(F3:F5)</f>
      </c>
      <c r="G6" s="7"/>
      <c r="H6" s="6">
        <f>SUM(H3:H5)</f>
      </c>
      <c r="I6" s="2" t="inlineStr">
        <is>
          <t xml:space="preserve">= arithmetic (traceable)</t>
        </is>
      </c>
    </row>
    <row r="7">
      <c r="A7" s="8" t="inlineStr">
        <is>
          <t xml:space="preserve">SE Asia 2/3W</t>
        </is>
      </c>
      <c r="B7" s="8" t="inlineStr">
        <is>
          <t xml:space="preserve">Indonesia-led ~2030 (IEA 30% 2/3W share)</t>
        </is>
      </c>
      <c r="C7" s="9">
        <v>1500000</v>
      </c>
      <c r="D7" s="10">
        <v>150</v>
      </c>
      <c r="E7" s="11">
        <v>1</v>
      </c>
      <c r="F7" s="11">
        <f>C7*D7*E7/1000000</f>
      </c>
      <c r="G7" s="12">
        <v>0.55</v>
      </c>
      <c r="H7" s="11">
        <f>F7*G7</f>
      </c>
      <c r="I7" s="8" t="inlineStr">
        <is>
          <t xml:space="preserve">VERIFIED vol-share / RANGE ASP</t>
        </is>
      </c>
    </row>
    <row r="8">
      <c r="A8" s="2" t="inlineStr">
        <is>
          <t xml:space="preserve">Europe MHEV + PV</t>
        </is>
      </c>
      <c r="B8" s="2" t="inlineStr">
        <is>
          <t xml:space="preserve">48V ISG + de-China PV design-ins</t>
        </is>
      </c>
      <c r="C8" s="4">
        <v>3500000</v>
      </c>
      <c r="D8" s="5">
        <v>400</v>
      </c>
      <c r="E8" s="6">
        <v>1</v>
      </c>
      <c r="F8" s="6">
        <f>C8*D8*E8/1000000</f>
      </c>
      <c r="G8" s="7">
        <v>0.35</v>
      </c>
      <c r="H8" s="6">
        <f>F8*G8</f>
      </c>
      <c r="I8" s="2" t="inlineStr">
        <is>
          <t xml:space="preserve">RANGE (Tier-1-mediated, low accessible)</t>
        </is>
      </c>
    </row>
    <row r="9">
      <c r="A9" s="8" t="inlineStr">
        <is>
          <t xml:space="preserve">China passenger BEV</t>
        </is>
      </c>
      <c r="B9" s="8" t="inlineStr">
        <is>
          <t xml:space="preserve">shown for scale; least accessible to a licensor</t>
        </is>
      </c>
      <c r="C9" s="9">
        <v>15000000</v>
      </c>
      <c r="D9" s="10">
        <v>1000</v>
      </c>
      <c r="E9" s="11">
        <v>1.15</v>
      </c>
      <c r="F9" s="11">
        <f>C9*D9*E9/1000000</f>
      </c>
      <c r="G9" s="12">
        <v>0.1</v>
      </c>
      <c r="H9" s="11">
        <f>F9*G9</f>
      </c>
      <c r="I9" s="8" t="inlineStr">
        <is>
          <t xml:space="preserve">VERIFIED vol / RANGE ASP; screened out (thesis)</t>
        </is>
      </c>
    </row>
    <row r="10">
      <c r="A10" s="2" t="inlineStr">
        <is>
          <t xml:space="preserve">US passenger BEV</t>
        </is>
      </c>
      <c r="B10" s="2" t="inlineStr">
        <is>
          <t xml:space="preserve">flat near-term, policy risk</t>
        </is>
      </c>
      <c r="C10" s="4">
        <v>2200000</v>
      </c>
      <c r="D10" s="5">
        <v>1000</v>
      </c>
      <c r="E10" s="6">
        <v>1.15</v>
      </c>
      <c r="F10" s="6">
        <f>C10*D10*E10/1000000</f>
      </c>
      <c r="G10" s="7">
        <v>0.2</v>
      </c>
      <c r="H10" s="6">
        <f>F10*G10</f>
      </c>
      <c r="I10" s="2" t="inlineStr">
        <is>
          <t xml:space="preserve">VERIFIED vol / RANGE ASP; watch-list</t>
        </is>
      </c>
    </row>
    <row r="11">
      <c r="A11" s="8" t="inlineStr">
        <is>
          <t xml:space="preserve">PRIORITY TAM (India + SEA + Europe)</t>
        </is>
      </c>
      <c r="B11" s="8" t="inlineStr">
        <is>
          <t xml:space="preserve">the markets EVR actually pursues</t>
        </is>
      </c>
      <c r="C11" s="9"/>
      <c r="D11" s="10"/>
      <c r="E11" s="11"/>
      <c r="F11" s="11">
        <f>F6+F7+F8</f>
      </c>
      <c r="G11" s="12"/>
      <c r="H11" s="11">
        <f>H6+H7+H8</f>
      </c>
      <c r="I11" s="8" t="inlineStr">
        <is>
          <t xml:space="preserve">= sum India+SEA+Europe TAM</t>
        </is>
      </c>
    </row>
    <row r="12">
      <c r="A12" s="2" t="inlineStr">
        <is>
          <t xml:space="preserve">PRIORITY SAM (India + SEA + Europe)</t>
        </is>
      </c>
      <c r="B12" s="2" t="inlineStr">
        <is>
          <t xml:space="preserve">TAM x accessible share -- the reachable pie</t>
        </is>
      </c>
      <c r="C12" s="4"/>
      <c r="D12" s="5"/>
      <c r="E12" s="6"/>
      <c r="F12" s="6">
        <f>H6+H7+H8</f>
      </c>
      <c r="G12" s="7"/>
      <c r="H12" s="6">
        <f>H6+H7+H8</f>
      </c>
      <c r="I12" s="2" t="inlineStr">
        <is>
          <t xml:space="preserve">= sum India+SEA+Europe SAM</t>
        </is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pane ySplit="2" topLeftCell="A3" activePane="bottomLeft" state="frozen"/>
    </sheetView>
  </sheetViews>
  <sheetFormatPr defaultRowHeight="15"/>
  <cols>
    <col min="1" max="1" width="60" customWidth="1"/>
    <col min="2" max="2" width="8" customWidth="1"/>
    <col min="3" max="3" width="8" customWidth="1"/>
    <col min="4" max="4" width="8" customWidth="1"/>
    <col min="5" max="5" width="8" customWidth="1"/>
    <col min="6" max="6" width="8" customWidth="1"/>
    <col min="7" max="7" width="60" customWidth="1"/>
  </cols>
  <sheetData>
    <row r="1" ht="22" customHeight="1">
      <c r="A1" s="1" t="inlineStr">
        <is>
          <t xml:space="preserve">Allocation view (of the SAM, what EVR-tech captures)</t>
        </is>
      </c>
      <c r="B1" s="3" t="inlineStr">
        <is>
          <t xml:space="preserve">Yr1</t>
        </is>
      </c>
      <c r="C1" s="3" t="inlineStr">
        <is>
          <t xml:space="preserve">Yr2</t>
        </is>
      </c>
      <c r="D1" s="3" t="inlineStr">
        <is>
          <t xml:space="preserve">Yr3</t>
        </is>
      </c>
      <c r="E1" s="3" t="inlineStr">
        <is>
          <t xml:space="preserve">Yr4</t>
        </is>
      </c>
      <c r="F1" s="3" t="inlineStr">
        <is>
          <t xml:space="preserve">Yr5</t>
        </is>
      </c>
      <c r="G1" s="1" t="inlineStr">
        <is>
          <t xml:space="preserve">Tag / basis</t>
        </is>
      </c>
    </row>
    <row r="2">
      <c r="A2" s="2" t="inlineStr">
        <is>
          <t xml:space="preserve">INDIA -- the proven, anchored position (SAM from TAM Ladder H12 area)</t>
        </is>
      </c>
      <c r="B2" s="6"/>
      <c r="C2" s="6"/>
      <c r="D2" s="6"/>
      <c r="E2" s="6"/>
      <c r="F2" s="6"/>
      <c r="G2" s="2" t="inlineStr">
        <is>
          <t xml:space="preserve">India priority SAM ~2030 is the pool these shares apply to</t>
        </is>
      </c>
    </row>
    <row r="3">
      <c r="A3" s="8" t="inlineStr">
        <is>
          <t xml:space="preserve">EVR-tech allocation share of India SAM -- CONSERVATIVE</t>
        </is>
      </c>
      <c r="B3" s="11">
        <v>0.03</v>
      </c>
      <c r="C3" s="11">
        <v>0.05</v>
      </c>
      <c r="D3" s="11">
        <v>0.07</v>
      </c>
      <c r="E3" s="11">
        <v>0.09</v>
      </c>
      <c r="F3" s="11">
        <v>0.1</v>
      </c>
      <c r="G3" s="8" t="inlineStr">
        <is>
          <t xml:space="preserve">ASSUMPTION ramp; near L&amp;T first-order run-rate</t>
        </is>
      </c>
    </row>
    <row r="4">
      <c r="A4" s="2" t="inlineStr">
        <is>
          <t xml:space="preserve">EVR-tech allocation share of India SAM -- BASE</t>
        </is>
      </c>
      <c r="B4" s="6">
        <v>0.05</v>
      </c>
      <c r="C4" s="6">
        <v>0.09</v>
      </c>
      <c r="D4" s="6">
        <v>0.14</v>
      </c>
      <c r="E4" s="6">
        <v>0.19</v>
      </c>
      <c r="F4" s="6">
        <v>0.25</v>
      </c>
      <c r="G4" s="2" t="inlineStr">
        <is>
          <t xml:space="preserve">ASSUMPTION ramp; multi-segment L&amp;T scale-up</t>
        </is>
      </c>
    </row>
    <row r="5">
      <c r="A5" s="8" t="inlineStr">
        <is>
          <t xml:space="preserve">EVR-tech allocation share of India SAM -- AMBITIOUS</t>
        </is>
      </c>
      <c r="B5" s="11">
        <v>0.08</v>
      </c>
      <c r="C5" s="11">
        <v>0.15</v>
      </c>
      <c r="D5" s="11">
        <v>0.25</v>
      </c>
      <c r="E5" s="11">
        <v>0.35</v>
      </c>
      <c r="F5" s="11">
        <v>0.45</v>
      </c>
      <c r="G5" s="8" t="inlineStr">
        <is>
          <t xml:space="preserve">ASSUMPTION ramp; EVR-tech becomes the India reference topology</t>
        </is>
      </c>
    </row>
    <row r="6">
      <c r="A6" s="2" t="inlineStr">
        <is>
          <t xml:space="preserve">India channel MOTOR REVENUE $M -- CONSERVATIVE</t>
        </is>
      </c>
      <c r="B6" s="6">
        <f>('TAM Ladder'!H3+'TAM Ladder'!H4+'TAM Ladder'!H5)*B3</f>
      </c>
      <c r="C6" s="6">
        <f>('TAM Ladder'!H3+'TAM Ladder'!H4+'TAM Ladder'!H5)*C3</f>
      </c>
      <c r="D6" s="6">
        <f>('TAM Ladder'!H3+'TAM Ladder'!H4+'TAM Ladder'!H5)*D3</f>
      </c>
      <c r="E6" s="6">
        <f>('TAM Ladder'!H3+'TAM Ladder'!H4+'TAM Ladder'!H5)*E3</f>
      </c>
      <c r="F6" s="6">
        <f>('TAM Ladder'!H3+'TAM Ladder'!H4+'TAM Ladder'!H5)*F3</f>
      </c>
      <c r="G6" s="2" t="inlineStr">
        <is>
          <t xml:space="preserve">= India SAM x conservative share (the investor 'big number', low)</t>
        </is>
      </c>
    </row>
    <row r="7">
      <c r="A7" s="8" t="inlineStr">
        <is>
          <t xml:space="preserve">India channel MOTOR REVENUE $M -- BASE</t>
        </is>
      </c>
      <c r="B7" s="11">
        <f>('TAM Ladder'!H3+'TAM Ladder'!H4+'TAM Ladder'!H5)*B4</f>
      </c>
      <c r="C7" s="11">
        <f>('TAM Ladder'!H3+'TAM Ladder'!H4+'TAM Ladder'!H5)*C4</f>
      </c>
      <c r="D7" s="11">
        <f>('TAM Ladder'!H3+'TAM Ladder'!H4+'TAM Ladder'!H5)*D4</f>
      </c>
      <c r="E7" s="11">
        <f>('TAM Ladder'!H3+'TAM Ladder'!H4+'TAM Ladder'!H5)*E4</f>
      </c>
      <c r="F7" s="11">
        <f>('TAM Ladder'!H3+'TAM Ladder'!H4+'TAM Ladder'!H5)*F4</f>
      </c>
      <c r="G7" s="8" t="inlineStr">
        <is>
          <t xml:space="preserve">= India SAM x base share</t>
        </is>
      </c>
    </row>
    <row r="8">
      <c r="A8" s="2" t="inlineStr">
        <is>
          <t xml:space="preserve">India channel MOTOR REVENUE $M -- AMBITIOUS</t>
        </is>
      </c>
      <c r="B8" s="6">
        <f>('TAM Ladder'!H3+'TAM Ladder'!H4+'TAM Ladder'!H5)*B5</f>
      </c>
      <c r="C8" s="6">
        <f>('TAM Ladder'!H3+'TAM Ladder'!H4+'TAM Ladder'!H5)*C5</f>
      </c>
      <c r="D8" s="6">
        <f>('TAM Ladder'!H3+'TAM Ladder'!H4+'TAM Ladder'!H5)*D5</f>
      </c>
      <c r="E8" s="6">
        <f>('TAM Ladder'!H3+'TAM Ladder'!H4+'TAM Ladder'!H5)*E5</f>
      </c>
      <c r="F8" s="6">
        <f>('TAM Ladder'!H3+'TAM Ladder'!H4+'TAM Ladder'!H5)*F5</f>
      </c>
      <c r="G8" s="2" t="inlineStr">
        <is>
          <t xml:space="preserve">= India SAM x ambitious share</t>
        </is>
      </c>
    </row>
    <row r="9">
      <c r="A9" s="8" t="inlineStr">
        <is>
          <t xml:space="preserve">India channel revenue $B -- BASE (for scale vs the $5bn anchor)</t>
        </is>
      </c>
      <c r="B9" s="11"/>
      <c r="C9" s="11"/>
      <c r="D9" s="11"/>
      <c r="E9" s="11"/>
      <c r="F9" s="11">
        <f>F7/1000</f>
      </c>
      <c r="G9" s="8" t="inlineStr">
        <is>
          <t xml:space="preserve">= base $M / 1000</t>
        </is>
      </c>
    </row>
    <row r="10">
      <c r="A10" s="2" t="inlineStr">
        <is>
          <t xml:space="preserve">Units implied at BASE (India, MILLION motors/yr)</t>
        </is>
      </c>
      <c r="B10" s="6"/>
      <c r="C10" s="6"/>
      <c r="D10" s="6"/>
      <c r="E10" s="6"/>
      <c r="F10" s="6">
        <f>F7/Assumptions!B14</f>
      </c>
      <c r="G10" s="2" t="inlineStr">
        <is>
          <t xml:space="preserve">= base channel rev / India blended ASP, in millions; sanity on volume</t>
        </is>
      </c>
    </row>
    <row r="11">
      <c r="A11" s="8" t="inlineStr">
        <is>
          <t xml:space="preserve">EVR ROYALTY $M -- BASE (India) at Assumptions royalty rate</t>
        </is>
      </c>
      <c r="B11" s="11"/>
      <c r="C11" s="11"/>
      <c r="D11" s="11"/>
      <c r="E11" s="11"/>
      <c r="F11" s="11">
        <f>F7*Assumptions!B6</f>
      </c>
      <c r="G11" s="8" t="inlineStr">
        <is>
          <t xml:space="preserve">= base channel revenue x royalty rate -- EVR's ACTUAL P&amp;L, the small number</t>
        </is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pane ySplit="2" topLeftCell="A3" activePane="bottomLeft" state="frozen"/>
    </sheetView>
  </sheetViews>
  <sheetFormatPr defaultRowHeight="15"/>
  <cols>
    <col min="1" max="1" width="59" customWidth="1"/>
    <col min="2" max="2" width="8" customWidth="1"/>
    <col min="3" max="3" width="11" customWidth="1"/>
    <col min="4" max="4" width="60" customWidth="1"/>
  </cols>
  <sheetData>
    <row r="1" ht="22" customHeight="1">
      <c r="A1" s="1" t="inlineStr">
        <is>
          <t xml:space="preserve">The two numbers, side by side (India, BASE case, year 5)</t>
        </is>
      </c>
      <c r="B1" s="3" t="inlineStr">
        <is>
          <t xml:space="preserve">Value</t>
        </is>
      </c>
      <c r="C1" s="1" t="inlineStr">
        <is>
          <t xml:space="preserve">Unit</t>
        </is>
      </c>
      <c r="D1" s="1" t="inlineStr">
        <is>
          <t xml:space="preserve">Who quotes this / what it is</t>
        </is>
      </c>
    </row>
    <row r="2">
      <c r="A2" s="2" t="inlineStr">
        <is>
          <t xml:space="preserve">A. India SAM (reachable motor market, ~2030)</t>
        </is>
      </c>
      <c r="B2" s="6">
        <f>'TAM Ladder'!H3+'TAM Ladder'!H4+'TAM Ladder'!H5</f>
      </c>
      <c r="C2" s="2" t="inlineStr">
        <is>
          <t xml:space="preserve">USD M</t>
        </is>
      </c>
      <c r="D2" s="2" t="inlineStr">
        <is>
          <t xml:space="preserve">The accessible India pie = India TAM x accessible share (TAM Ladder H3:H5)</t>
        </is>
      </c>
    </row>
    <row r="3">
      <c r="A3" s="8" t="inlineStr">
        <is>
          <t xml:space="preserve">B. EVR-tech allocation share of SAM, year 5 (BASE)</t>
        </is>
      </c>
      <c r="B3" s="11">
        <f>'Allocation &amp; Channel Rev'!F4</f>
      </c>
      <c r="C3" s="8" t="inlineStr">
        <is>
          <t xml:space="preserve">fraction</t>
        </is>
      </c>
      <c r="D3" s="8" t="inlineStr">
        <is>
          <t xml:space="preserve">Share of the reachable pie EVR-tech captures at year 5</t>
        </is>
      </c>
    </row>
    <row r="4">
      <c r="A4" s="2" t="inlineStr">
        <is>
          <t xml:space="preserve">C. CHANNEL MOTOR REVENUE = A x B</t>
        </is>
      </c>
      <c r="B4" s="6">
        <f>B2*B3</f>
      </c>
      <c r="C4" s="2" t="inlineStr">
        <is>
          <t xml:space="preserve">USD M</t>
        </is>
      </c>
      <c r="D4" s="2" t="inlineStr">
        <is>
          <t xml:space="preserve">INVESTOR / BOARD number. Motors through the EVR channel. The ~$5bn-class figure lives here.</t>
        </is>
      </c>
    </row>
    <row r="5">
      <c r="A5" s="8" t="inlineStr">
        <is>
          <t xml:space="preserve">   ... same, in $B</t>
        </is>
      </c>
      <c r="B5" s="11">
        <f>B4/1000</f>
      </c>
      <c r="C5" s="8" t="inlineStr">
        <is>
          <t xml:space="preserve">USD B</t>
        </is>
      </c>
      <c r="D5" s="8" t="inlineStr">
        <is>
          <t xml:space="preserve">For direct comparison to the $5bn India anchor</t>
        </is>
      </c>
    </row>
    <row r="6">
      <c r="A6" s="2" t="inlineStr">
        <is>
          <t xml:space="preserve">D. Royalty rate (fraction of motor value)</t>
        </is>
      </c>
      <c r="B6" s="6">
        <f>Assumptions!B6</f>
      </c>
      <c r="C6" s="2" t="inlineStr">
        <is>
          <t xml:space="preserve">fraction</t>
        </is>
      </c>
      <c r="D6" s="2" t="inlineStr">
        <is>
          <t xml:space="preserve">ASSUMPTION -- replace with real EVR licensing terms</t>
        </is>
      </c>
    </row>
    <row r="7">
      <c r="A7" s="8" t="inlineStr">
        <is>
          <t xml:space="preserve">E. EVR ROYALTY = C x D</t>
        </is>
      </c>
      <c r="B7" s="11">
        <f>B4*B6</f>
      </c>
      <c r="C7" s="8" t="inlineStr">
        <is>
          <t xml:space="preserve">USD M</t>
        </is>
      </c>
      <c r="D7" s="8" t="inlineStr">
        <is>
          <t xml:space="preserve">EVR's ACTUAL P&amp;L line. The number the royalty-NPV sheets discount.</t>
        </is>
      </c>
    </row>
    <row r="8">
      <c r="A8" s="2" t="inlineStr">
        <is>
          <t xml:space="preserve">Ratio: channel revenue / royalty (=1/D)</t>
        </is>
      </c>
      <c r="B8" s="6">
        <f>1/B6</f>
      </c>
      <c r="C8" s="2" t="inlineStr">
        <is>
          <t xml:space="preserve">x</t>
        </is>
      </c>
      <c r="D8" s="2" t="inlineStr">
        <is>
          <t xml:space="preserve">How many times bigger the quoted number is than EVR's take. This is why they must never be confused.</t>
        </is>
      </c>
    </row>
    <row r="9">
      <c r="A9" s="8" t="inlineStr">
        <is>
          <t xml:space="preserve">THE ARITHMETIC IN ONE LINE</t>
        </is>
      </c>
      <c r="B9" s="11"/>
      <c r="C9" s="8" t="inlineStr">
        <is>
          <t xml:space="preserve"/>
        </is>
      </c>
      <c r="D9" s="8" t="inlineStr">
        <is>
          <t xml:space="preserve">Channel revenue (C) = reachable market (A) x EVR share (B). EVR's royalty (E) = that channel revenue (C) x royalty rate (D). Move any input; both move.</t>
        </is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pane ySplit="2" topLeftCell="A3" activePane="bottomLeft" state="frozen"/>
    </sheetView>
  </sheetViews>
  <sheetFormatPr defaultRowHeight="15"/>
  <cols>
    <col min="1" max="1" width="60" customWidth="1"/>
    <col min="2" max="2" width="8" customWidth="1"/>
    <col min="3" max="3" width="13" customWidth="1"/>
    <col min="4" max="4" width="60" customWidth="1"/>
  </cols>
  <sheetData>
    <row r="1" ht="22" customHeight="1">
      <c r="A1" s="1" t="inlineStr">
        <is>
          <t xml:space="preserve">Reconciling the ~$5bn/yr India investor anchor (illustrative -- anchor is 'give or take')</t>
        </is>
      </c>
      <c r="B1" s="3" t="inlineStr">
        <is>
          <t xml:space="preserve">Value</t>
        </is>
      </c>
      <c r="C1" s="1" t="inlineStr">
        <is>
          <t xml:space="preserve">Unit</t>
        </is>
      </c>
      <c r="D1" s="1" t="inlineStr">
        <is>
          <t xml:space="preserve">Tag / reading</t>
        </is>
      </c>
    </row>
    <row r="2">
      <c r="A2" s="2" t="inlineStr">
        <is>
          <t xml:space="preserve">THE ANCHOR</t>
        </is>
      </c>
      <c r="B2" s="6"/>
      <c r="C2" s="2" t="inlineStr">
        <is>
          <t xml:space="preserve"/>
        </is>
      </c>
      <c r="D2" s="2" t="inlineStr">
        <is>
          <t xml:space="preserve">What the client's investor is directionally anchoring to</t>
        </is>
      </c>
    </row>
    <row r="3">
      <c r="A3" s="8" t="inlineStr">
        <is>
          <t xml:space="preserve">Investor anchor: India channel motor revenue, ~year 5</t>
        </is>
      </c>
      <c r="B3" s="11">
        <v>5</v>
      </c>
      <c r="C3" s="8" t="inlineStr">
        <is>
          <t xml:space="preserve">USD B</t>
        </is>
      </c>
      <c r="D3" s="8" t="inlineStr">
        <is>
          <t xml:space="preserve">CLIENT-STATED (give or take, via Laura). Directional, not derived units x ASP.</t>
        </is>
      </c>
    </row>
    <row r="4">
      <c r="A4" s="2" t="inlineStr">
        <is>
          <t xml:space="preserve"/>
        </is>
      </c>
      <c r="B4" s="6"/>
      <c r="C4" s="2" t="inlineStr">
        <is>
          <t xml:space="preserve"/>
        </is>
      </c>
      <c r="D4" s="2" t="inlineStr">
        <is>
          <t xml:space="preserve"/>
        </is>
      </c>
    </row>
    <row r="5">
      <c r="A5" s="8" t="inlineStr">
        <is>
          <t xml:space="preserve">OUR VERIFIED BASE (what the ground supports)</t>
        </is>
      </c>
      <c r="B5" s="11"/>
      <c r="C5" s="8" t="inlineStr">
        <is>
          <t xml:space="preserve"/>
        </is>
      </c>
      <c r="D5" s="8" t="inlineStr">
        <is>
          <t xml:space="preserve"/>
        </is>
      </c>
    </row>
    <row r="6">
      <c r="A6" s="2" t="inlineStr">
        <is>
          <t xml:space="preserve">India TOTAL bare-motor TAM ~2030 (from TAM Ladder)</t>
        </is>
      </c>
      <c r="B6" s="6">
        <f>'TAM Ladder'!F6/1000</f>
      </c>
      <c r="C6" s="2" t="inlineStr">
        <is>
          <t xml:space="preserve">USD B</t>
        </is>
      </c>
      <c r="D6" s="2" t="inlineStr">
        <is>
          <t xml:space="preserve">= TAM Ladder India total / 1000. VERIFIED vol-shares x RANGE ASP.</t>
        </is>
      </c>
    </row>
    <row r="7">
      <c r="A7" s="8" t="inlineStr">
        <is>
          <t xml:space="preserve">India channel motor revenue ~yr5, BASE allocation (from Allocation sheet)</t>
        </is>
      </c>
      <c r="B7" s="11">
        <f>'Allocation &amp; Channel Rev'!F9</f>
      </c>
      <c r="C7" s="8" t="inlineStr">
        <is>
          <t xml:space="preserve">USD B</t>
        </is>
      </c>
      <c r="D7" s="8" t="inlineStr">
        <is>
          <t xml:space="preserve">= our grounded base-case channel revenue. The honest EVR-channel number.</t>
        </is>
      </c>
    </row>
    <row r="8">
      <c r="A8" s="2" t="inlineStr">
        <is>
          <t xml:space="preserve">Gap: anchor / our base-case channel revenue</t>
        </is>
      </c>
      <c r="B8" s="6">
        <f>B3/B7</f>
      </c>
      <c r="C8" s="2" t="inlineStr">
        <is>
          <t xml:space="preserve">x</t>
        </is>
      </c>
      <c r="D8" s="2" t="inlineStr">
        <is>
          <t xml:space="preserve">How many times the anchor exceeds our grounded base channel figure</t>
        </is>
      </c>
    </row>
    <row r="9">
      <c r="A9" s="8" t="inlineStr">
        <is>
          <t xml:space="preserve">Gap: anchor / total India bare-motor TAM</t>
        </is>
      </c>
      <c r="B9" s="11">
        <f>B3/B6</f>
      </c>
      <c r="C9" s="8" t="inlineStr">
        <is>
          <t xml:space="preserve">x</t>
        </is>
      </c>
      <c r="D9" s="8" t="inlineStr">
        <is>
          <t xml:space="preserve">The anchor vs the WHOLE India bare-motor pie -- if &gt;1, the anchor cannot be bare-motor at this horizon</t>
        </is>
      </c>
    </row>
    <row r="10">
      <c r="A10" s="2" t="inlineStr">
        <is>
          <t xml:space="preserve"/>
        </is>
      </c>
      <c r="B10" s="6"/>
      <c r="C10" s="2" t="inlineStr">
        <is>
          <t xml:space="preserve"/>
        </is>
      </c>
      <c r="D10" s="2" t="inlineStr">
        <is>
          <t xml:space="preserve"/>
        </is>
      </c>
    </row>
    <row r="11">
      <c r="A11" s="8" t="inlineStr">
        <is>
          <t xml:space="preserve">WHAT WOULD MAKE THE $5bn HOLD (three bridges, any combination)</t>
        </is>
      </c>
      <c r="B11" s="11"/>
      <c r="C11" s="8" t="inlineStr">
        <is>
          <t xml:space="preserve"/>
        </is>
      </c>
      <c r="D11" s="8" t="inlineStr">
        <is>
          <t xml:space="preserve"/>
        </is>
      </c>
    </row>
    <row r="12">
      <c r="A12" s="2" t="inlineStr">
        <is>
          <t xml:space="preserve">Bridge 1 -- drivetrain not bare motor: e-axle multiplier</t>
        </is>
      </c>
      <c r="B12" s="6">
        <v>3.5</v>
      </c>
      <c r="C12" s="2" t="inlineStr">
        <is>
          <t xml:space="preserve">x</t>
        </is>
      </c>
      <c r="D12" s="2" t="inlineStr">
        <is>
          <t xml:space="preserve">ASSUMPTION: motor+gearbox+inverter sells 3-5x the bare motor (fact-base 4.1 caveat). $5bn of DRIVETRAIN ~ $1.4bn of bare motor.</t>
        </is>
      </c>
    </row>
    <row r="13">
      <c r="A13" s="8" t="inlineStr">
        <is>
          <t xml:space="preserve">   $5bn drivetrain expressed as bare-motor $B</t>
        </is>
      </c>
      <c r="B13" s="11">
        <f>B3/B12</f>
      </c>
      <c r="C13" s="8" t="inlineStr">
        <is>
          <t xml:space="preserve">USD B</t>
        </is>
      </c>
      <c r="D13" s="8" t="inlineStr">
        <is>
          <t xml:space="preserve">= anchor / e-axle multiplier. Compare to our TAM.</t>
        </is>
      </c>
    </row>
    <row r="14">
      <c r="A14" s="2" t="inlineStr">
        <is>
          <t xml:space="preserve">Bridge 2 -- longer horizon: use 2034 volume base, not 2030</t>
        </is>
      </c>
      <c r="B14" s="6">
        <v>2.5</v>
      </c>
      <c r="C14" s="2" t="inlineStr">
        <is>
          <t xml:space="preserve">x</t>
        </is>
      </c>
      <c r="D14" s="2" t="inlineStr">
        <is>
          <t xml:space="preserve">ASSUMPTION: India e-2W alone 4.27M(2030)-&gt;12.3M(2034) per IMARC [SECONDARY]. ~2.5x the 2030 motor pool by 2034.</t>
        </is>
      </c>
    </row>
    <row r="15">
      <c r="A15" s="8" t="inlineStr">
        <is>
          <t xml:space="preserve">   Our India motor TAM scaled to ~2034</t>
        </is>
      </c>
      <c r="B15" s="11">
        <f>B6*B14</f>
      </c>
      <c r="C15" s="8" t="inlineStr">
        <is>
          <t xml:space="preserve">USD B</t>
        </is>
      </c>
      <c r="D15" s="8" t="inlineStr">
        <is>
          <t xml:space="preserve">= India TAM ~2030 x horizon multiplier. Approaches the anchor's neighbourhood.</t>
        </is>
      </c>
    </row>
    <row r="16">
      <c r="A16" s="2" t="inlineStr">
        <is>
          <t xml:space="preserve">Bridge 3 -- units to hit $5bn of BARE motor at India blended ASP (~$150)</t>
        </is>
      </c>
      <c r="B16" s="6">
        <f>B3*1000/Assumptions!B14</f>
      </c>
      <c r="C16" s="2" t="inlineStr">
        <is>
          <t xml:space="preserve">M units/yr</t>
        </is>
      </c>
      <c r="D16" s="2" t="inlineStr">
        <is>
          <t xml:space="preserve">= $5bn / India blended ASP. The volume the anchor implies if read as bare motor.</t>
        </is>
      </c>
    </row>
    <row r="17">
      <c r="A17" s="8" t="inlineStr">
        <is>
          <t xml:space="preserve">   ... as a multiple of India total EV 2/3W+PV volume ~2030</t>
        </is>
      </c>
      <c r="B17" s="11">
        <f>(B3*1000000000/Assumptions!B14)/('TAM Ladder'!C3+'TAM Ladder'!C4+'TAM Ladder'!C5)</f>
      </c>
      <c r="C17" s="8" t="inlineStr">
        <is>
          <t xml:space="preserve">x</t>
        </is>
      </c>
      <c r="D17" s="8" t="inlineStr">
        <is>
          <t xml:space="preserve">= implied units / (India EV 2/3W+PV volume ~2030). If &gt;1, the anchor CANNOT be bare motor at 2030 volumes -- it must be drivetrain value and/or a later horizon.</t>
        </is>
      </c>
    </row>
    <row r="18">
      <c r="A18" s="2" t="inlineStr">
        <is>
          <t xml:space="preserve"/>
        </is>
      </c>
      <c r="B18" s="6"/>
      <c r="C18" s="2" t="inlineStr">
        <is>
          <t xml:space="preserve"/>
        </is>
      </c>
      <c r="D18" s="2" t="inlineStr">
        <is>
          <t xml:space="preserve"/>
        </is>
      </c>
    </row>
    <row r="19">
      <c r="A19" s="8" t="inlineStr">
        <is>
          <t xml:space="preserve">THE VERDICT (state it plainly to the board)</t>
        </is>
      </c>
      <c r="B19" s="11"/>
      <c r="C19" s="8" t="inlineStr">
        <is>
          <t xml:space="preserve"/>
        </is>
      </c>
      <c r="D19" s="8" t="inlineStr">
        <is>
          <t xml:space="preserve">The $5bn is DEFENSIBLE as a directional India TAM anchor IF read as full-drivetrain value and/or a 2034-scale horizon and/or the whole addressable channel. It is NOT bare-motor revenue at a 5-year horizon (that pie is ~$1.7B), and it is NOT EVR's royalty (that is a 2-5% fraction of the channel = tens of $M). Aggressive if read as 5-yr bare-motor EVR capture; reasonable if read as long-horizon whole-drivetrain channel TAM. Show which reading, every time.</t>
        </is>
      </c>
    </row>
    <row r="20">
      <c r="A20" s="2" t="inlineStr">
        <is>
          <t xml:space="preserve"/>
        </is>
      </c>
      <c r="B20" s="6"/>
      <c r="C20" s="2" t="inlineStr">
        <is>
          <t xml:space="preserve"/>
        </is>
      </c>
      <c r="D20" s="2" t="inlineStr">
        <is>
          <t xml:space="preserve"/>
        </is>
      </c>
    </row>
    <row r="21">
      <c r="A21" s="8" t="inlineStr">
        <is>
          <t xml:space="preserve">BRIDGE FOR THE INVESTOR EMAIL (quotable; every figure tagged)</t>
        </is>
      </c>
      <c r="B21" s="11"/>
      <c r="C21" s="8" t="inlineStr">
        <is>
          <t xml:space="preserve"/>
        </is>
      </c>
      <c r="D21" s="8" t="inlineStr">
        <is>
          <t xml:space="preserve">Lift these four lines verbatim. They fit Ezra's $5bn and our figure together without either being wrong.</t>
        </is>
      </c>
    </row>
    <row r="22">
      <c r="A22" s="2" t="inlineStr">
        <is>
          <t xml:space="preserve">1. What the $5bn is</t>
        </is>
      </c>
      <c r="B22" s="6"/>
      <c r="C22" s="2" t="inlineStr">
        <is>
          <t xml:space="preserve"/>
        </is>
      </c>
      <c r="D22" s="2" t="inlineStr">
        <is>
          <t xml:space="preserve">Channel motor revenue: the dollar value of motors flowing through the EVR-licensed channel = units x motor price (ASP). It is a market-size / TAM figure, the kind an investor anchors a board to. [CLIENT-STATED anchor, give or take]</t>
        </is>
      </c>
    </row>
    <row r="23">
      <c r="A23" s="8" t="inlineStr">
        <is>
          <t xml:space="preserve">2. What our lead figure is</t>
        </is>
      </c>
      <c r="B23" s="11"/>
      <c r="C23" s="8" t="inlineStr">
        <is>
          <t xml:space="preserve"/>
        </is>
      </c>
      <c r="D23" s="8" t="inlineStr">
        <is>
          <t xml:space="preserve">EVR's licensing ROYALTY take: a 2-5% slice OF that channel revenue [ASSUMPTION rate, EVR to confirm]. It is EVR's actual P&amp;L line, not the market size. Same motors, different meter: one measures the pie, one measures EVR's slice.</t>
        </is>
      </c>
    </row>
    <row r="24">
      <c r="A24" s="2" t="inlineStr">
        <is>
          <t xml:space="preserve">3. The arithmetic that turns one into the other</t>
        </is>
      </c>
      <c r="B24" s="6"/>
      <c r="C24" s="2" t="inlineStr">
        <is>
          <t xml:space="preserve"/>
        </is>
      </c>
      <c r="D24" s="2" t="inlineStr">
        <is>
          <t xml:space="preserve">EVR royalty = channel motor revenue x royalty rate. Worked: at a 3.5% rate [ASSUMPTION], $5bn of channel revenue = ~$175M of royalty; $1bn of channel revenue = ~$35M of royalty. Both numbers describe the same business; they just sit ~29x apart because one is the whole channel and one is EVR's cut.</t>
        </is>
      </c>
    </row>
    <row r="25">
      <c r="A25" s="8" t="inlineStr">
        <is>
          <t xml:space="preserve">4. Where our grounded build lands vs $5bn</t>
        </is>
      </c>
      <c r="B25" s="11"/>
      <c r="C25" s="8" t="inlineStr">
        <is>
          <t xml:space="preserve"/>
        </is>
      </c>
      <c r="D25" s="8" t="inlineStr">
        <is>
          <t xml:space="preserve">Our bottoms-up India bare-motor TAM at a ~5-year (2030) horizon is ~$1.7B [VERIFIED IEA STEPS 2030 shares x FADA base x RANGE ASPs]. To reconcile to ~$5bn you read it as full-drivetrain value (motor+gearbox+inverter, ~3-5x bare motor [RANGE]) and/or a 2034-scale horizon (India e-2W alone ~12M by 2034 [SECONDARY, IMARC]). So Ezra's $5bn and our ~$1.7B are not in conflict: $5bn is a longer-horizon, whole-drivetrain channel TAM; ~$1.7B is grounded 5-year bare-motor TAM; EVR's royalty is a few percent of whichever channel figure you pick.</t>
        </is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E50"/>
  <sheetViews>
    <sheetView workbookViewId="0">
      <pane ySplit="1" topLeftCell="A2" activePane="bottomLeft" state="frozen"/>
    </sheetView>
  </sheetViews>
  <sheetFormatPr defaultRowHeight="15"/>
  <cols>
    <col min="1" max="1" width="48" customWidth="1"/>
    <col min="2" max="2" width="15" customWidth="1"/>
    <col min="3" max="3" width="12" customWidth="1"/>
    <col min="4" max="4" width="13" customWidth="1"/>
    <col min="5" max="5" width="60" customWidth="1"/>
  </cols>
  <sheetData>
    <row r="1" ht="22" customHeight="1">
      <c r="A1" s="1" t="inlineStr">
        <is>
          <t xml:space="preserve">Lever</t>
        </is>
      </c>
      <c r="B1" s="3" t="inlineStr">
        <is>
          <t xml:space="preserve">Value</t>
        </is>
      </c>
      <c r="C1" s="1" t="inlineStr">
        <is>
          <t xml:space="preserve">Unit</t>
        </is>
      </c>
      <c r="D1" s="1" t="inlineStr">
        <is>
          <t xml:space="preserve">Tag</t>
        </is>
      </c>
      <c r="E1" s="1" t="inlineStr">
        <is>
          <t xml:space="preserve">Basis / source</t>
        </is>
      </c>
    </row>
    <row r="2">
      <c r="A2" s="2" t="inlineStr">
        <is>
          <t xml:space="preserve">GLOBAL</t>
        </is>
      </c>
      <c r="B2" s="6"/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</row>
    <row r="3">
      <c r="A3" s="8" t="inlineStr">
        <is>
          <t xml:space="preserve">Discount rate (WACC)</t>
        </is>
      </c>
      <c r="B3" s="11">
        <v>0.14</v>
      </c>
      <c r="C3" s="8" t="inlineStr">
        <is>
          <t xml:space="preserve">annual</t>
        </is>
      </c>
      <c r="D3" s="8" t="inlineStr">
        <is>
          <t xml:space="preserve">ASSUMPTION</t>
        </is>
      </c>
      <c r="E3" s="8" t="inlineStr">
        <is>
          <t xml:space="preserve">Deep-tech early commercialization; tune to EVR cost of capital</t>
        </is>
      </c>
    </row>
    <row r="4">
      <c r="A4" s="2" t="inlineStr">
        <is>
          <t xml:space="preserve">INR per USD</t>
        </is>
      </c>
      <c r="B4" s="6">
        <v>83</v>
      </c>
      <c r="C4" s="2" t="inlineStr">
        <is>
          <t xml:space="preserve">rate</t>
        </is>
      </c>
      <c r="D4" s="2" t="inlineStr">
        <is>
          <t xml:space="preserve">ASSUMPTION</t>
        </is>
      </c>
      <c r="E4" s="2" t="inlineStr">
        <is>
          <t xml:space="preserve">Approx; adjust to spot</t>
        </is>
      </c>
    </row>
    <row r="5">
      <c r="A5" s="8" t="inlineStr">
        <is>
          <t xml:space="preserve">Model horizon</t>
        </is>
      </c>
      <c r="B5" s="11">
        <v>8</v>
      </c>
      <c r="C5" s="8" t="inlineStr">
        <is>
          <t xml:space="preserve">years</t>
        </is>
      </c>
      <c r="D5" s="8" t="inlineStr">
        <is>
          <t xml:space="preserve">ASSUMPTION</t>
        </is>
      </c>
      <c r="E5" s="8" t="inlineStr">
        <is>
          <t xml:space="preserve">2026-2033, matches thesis production window</t>
        </is>
      </c>
    </row>
    <row r="6">
      <c r="A6" s="2" t="inlineStr">
        <is>
          <t xml:space="preserve">Royalty rate (fraction of motor value)</t>
        </is>
      </c>
      <c r="B6" s="6">
        <v>0.035</v>
      </c>
      <c r="C6" s="2" t="inlineStr">
        <is>
          <t xml:space="preserve">fraction</t>
        </is>
      </c>
      <c r="D6" s="2" t="inlineStr">
        <is>
          <t xml:space="preserve">ASSUMPTION</t>
        </is>
      </c>
      <c r="E6" s="2" t="inlineStr">
        <is>
          <t xml:space="preserve">PLACEHOLDER: replace with real EVR licensing terms; drives EVR's P&amp;L most</t>
        </is>
      </c>
    </row>
    <row r="7">
      <c r="A7" s="8" t="inlineStr">
        <is>
          <t xml:space="preserve"/>
        </is>
      </c>
      <c r="B7" s="11"/>
      <c r="C7" s="8" t="inlineStr">
        <is>
          <t xml:space="preserve"/>
        </is>
      </c>
      <c r="D7" s="8" t="inlineStr">
        <is>
          <t xml:space="preserve"/>
        </is>
      </c>
      <c r="E7" s="8" t="inlineStr">
        <is>
          <t xml:space="preserve"/>
        </is>
      </c>
    </row>
    <row r="8">
      <c r="A8" s="2" t="inlineStr">
        <is>
          <t xml:space="preserve">MOTOR VALUE PER VEHICLE (supplier price, USD)</t>
        </is>
      </c>
      <c r="B8" s="6"/>
      <c r="C8" s="2" t="inlineStr">
        <is>
          <t xml:space="preserve"/>
        </is>
      </c>
      <c r="D8" s="2" t="inlineStr">
        <is>
          <t xml:space="preserve"/>
        </is>
      </c>
      <c r="E8" s="2" t="inlineStr">
        <is>
          <t xml:space="preserve"/>
        </is>
      </c>
    </row>
    <row r="9">
      <c r="A9" s="8" t="inlineStr">
        <is>
          <t xml:space="preserve">2-wheeler motor value</t>
        </is>
      </c>
      <c r="B9" s="11">
        <v>90</v>
      </c>
      <c r="C9" s="8" t="inlineStr">
        <is>
          <t xml:space="preserve">USD</t>
        </is>
      </c>
      <c r="D9" s="8" t="inlineStr">
        <is>
          <t xml:space="preserve">RANGE</t>
        </is>
      </c>
      <c r="E9" s="8" t="inlineStr">
        <is>
          <t xml:space="preserve">$45-130; Argonne $/kW anchor scaled to 3-6kW + margin</t>
        </is>
      </c>
    </row>
    <row r="10">
      <c r="A10" s="2" t="inlineStr">
        <is>
          <t xml:space="preserve">3-wheeler motor value</t>
        </is>
      </c>
      <c r="B10" s="6">
        <v>210</v>
      </c>
      <c r="C10" s="2" t="inlineStr">
        <is>
          <t xml:space="preserve">USD</t>
        </is>
      </c>
      <c r="D10" s="2" t="inlineStr">
        <is>
          <t xml:space="preserve">RANGE</t>
        </is>
      </c>
      <c r="E10" s="2" t="inlineStr">
        <is>
          <t xml:space="preserve">$120-300; scaled to 8-12kW</t>
        </is>
      </c>
    </row>
    <row r="11">
      <c r="A11" s="8" t="inlineStr">
        <is>
          <t xml:space="preserve">MHEV ISG/BSG value</t>
        </is>
      </c>
      <c r="B11" s="11">
        <v>275</v>
      </c>
      <c r="C11" s="8" t="inlineStr">
        <is>
          <t xml:space="preserve">USD</t>
        </is>
      </c>
      <c r="D11" s="8" t="inlineStr">
        <is>
          <t xml:space="preserve">RANGE</t>
        </is>
      </c>
      <c r="E11" s="8" t="inlineStr">
        <is>
          <t xml:space="preserve">$150-400; P0 48V module content</t>
        </is>
      </c>
    </row>
    <row r="12">
      <c r="A12" s="2" t="inlineStr">
        <is>
          <t xml:space="preserve">Passenger/LCV motor value</t>
        </is>
      </c>
      <c r="B12" s="6">
        <v>1000</v>
      </c>
      <c r="C12" s="2" t="inlineStr">
        <is>
          <t xml:space="preserve">USD</t>
        </is>
      </c>
      <c r="D12" s="2" t="inlineStr">
        <is>
          <t xml:space="preserve">RANGE</t>
        </is>
      </c>
      <c r="E12" s="2" t="inlineStr">
        <is>
          <t xml:space="preserve">$500-1500 mainstream; Argonne $8-12/kW at scale</t>
        </is>
      </c>
    </row>
    <row r="13">
      <c r="A13" s="8" t="inlineStr">
        <is>
          <t xml:space="preserve">Industrial motor value</t>
        </is>
      </c>
      <c r="B13" s="11">
        <v>1200</v>
      </c>
      <c r="C13" s="8" t="inlineStr">
        <is>
          <t xml:space="preserve">USD</t>
        </is>
      </c>
      <c r="D13" s="8" t="inlineStr">
        <is>
          <t xml:space="preserve">RANGE</t>
        </is>
      </c>
      <c r="E13" s="8" t="inlineStr">
        <is>
          <t xml:space="preserve">$200-3000+; application-dependent midpoint</t>
        </is>
      </c>
    </row>
    <row r="14">
      <c r="A14" s="2" t="inlineStr">
        <is>
          <t xml:space="preserve">India blended motor value (2/3W+PV mix)</t>
        </is>
      </c>
      <c r="B14" s="6">
        <v>150</v>
      </c>
      <c r="C14" s="2" t="inlineStr">
        <is>
          <t xml:space="preserve">USD</t>
        </is>
      </c>
      <c r="D14" s="2" t="inlineStr">
        <is>
          <t xml:space="preserve">RANGE</t>
        </is>
      </c>
      <c r="E14" s="2" t="inlineStr">
        <is>
          <t xml:space="preserve">Volume-weighted blend across India segments (2W dominates)</t>
        </is>
      </c>
    </row>
    <row r="15">
      <c r="A15" s="8" t="inlineStr">
        <is>
          <t xml:space="preserve">SE Asia blended motor value (2/3W mix)</t>
        </is>
      </c>
      <c r="B15" s="11">
        <v>150</v>
      </c>
      <c r="C15" s="8" t="inlineStr">
        <is>
          <t xml:space="preserve">USD</t>
        </is>
      </c>
      <c r="D15" s="8" t="inlineStr">
        <is>
          <t xml:space="preserve">RANGE</t>
        </is>
      </c>
      <c r="E15" s="8" t="inlineStr">
        <is>
          <t xml:space="preserve">Same 2/3W blend as India</t>
        </is>
      </c>
    </row>
    <row r="16">
      <c r="A16" s="2" t="inlineStr">
        <is>
          <t xml:space="preserve">Europe blended motor value (MHEV+PV)</t>
        </is>
      </c>
      <c r="B16" s="6">
        <v>400</v>
      </c>
      <c r="C16" s="2" t="inlineStr">
        <is>
          <t xml:space="preserve">USD</t>
        </is>
      </c>
      <c r="D16" s="2" t="inlineStr">
        <is>
          <t xml:space="preserve">RANGE</t>
        </is>
      </c>
      <c r="E16" s="2" t="inlineStr">
        <is>
          <t xml:space="preserve">Blend of MHEV $275 and passenger $1000, MHEV-weighted</t>
        </is>
      </c>
    </row>
    <row r="17">
      <c r="A17" s="8" t="inlineStr">
        <is>
          <t xml:space="preserve"/>
        </is>
      </c>
      <c r="B17" s="11"/>
      <c r="C17" s="8" t="inlineStr">
        <is>
          <t xml:space="preserve"/>
        </is>
      </c>
      <c r="D17" s="8" t="inlineStr">
        <is>
          <t xml:space="preserve"/>
        </is>
      </c>
      <c r="E17" s="8" t="inlineStr">
        <is>
          <t xml:space="preserve"/>
        </is>
      </c>
    </row>
    <row r="18">
      <c r="A18" s="2" t="inlineStr">
        <is>
          <t xml:space="preserve">INDIA (position 1, proven)</t>
        </is>
      </c>
      <c r="B18" s="6"/>
      <c r="C18" s="2" t="inlineStr">
        <is>
          <t xml:space="preserve"/>
        </is>
      </c>
      <c r="D18" s="2" t="inlineStr">
        <is>
          <t xml:space="preserve"/>
        </is>
      </c>
      <c r="E18" s="2" t="inlineStr">
        <is>
          <t xml:space="preserve"/>
        </is>
      </c>
    </row>
    <row r="19">
      <c r="A19" s="8" t="inlineStr">
        <is>
          <t xml:space="preserve">India entry cost</t>
        </is>
      </c>
      <c r="B19" s="11">
        <v>4</v>
      </c>
      <c r="C19" s="8" t="inlineStr">
        <is>
          <t xml:space="preserve">USD M</t>
        </is>
      </c>
      <c r="D19" s="8" t="inlineStr">
        <is>
          <t xml:space="preserve">RANGE</t>
        </is>
      </c>
      <c r="E19" s="8" t="inlineStr">
        <is>
          <t xml:space="preserve">Largely sunk; IP core + partner qualification. Illustrative</t>
        </is>
      </c>
    </row>
    <row r="20">
      <c r="A20" s="2" t="inlineStr">
        <is>
          <t xml:space="preserve">India time to first royalty</t>
        </is>
      </c>
      <c r="B20" s="6">
        <v>6</v>
      </c>
      <c r="C20" s="2" t="inlineStr">
        <is>
          <t xml:space="preserve">months</t>
        </is>
      </c>
      <c r="D20" s="2" t="inlineStr">
        <is>
          <t xml:space="preserve">RANGE</t>
        </is>
      </c>
      <c r="E20" s="2" t="inlineStr">
        <is>
          <t xml:space="preserve">Already shipping via Napino/L&amp;T base</t>
        </is>
      </c>
    </row>
    <row r="21">
      <c r="A21" s="8" t="inlineStr">
        <is>
          <t xml:space="preserve">India attention load</t>
        </is>
      </c>
      <c r="B21" s="11">
        <v>3</v>
      </c>
      <c r="C21" s="8" t="inlineStr">
        <is>
          <t xml:space="preserve">FTE-equiv</t>
        </is>
      </c>
      <c r="D21" s="8" t="inlineStr">
        <is>
          <t xml:space="preserve">ASSUMPTION</t>
        </is>
      </c>
      <c r="E21" s="8" t="inlineStr">
        <is>
          <t xml:space="preserve">Scarce-resource weighting per thesis 6.2</t>
        </is>
      </c>
    </row>
    <row r="22">
      <c r="A22" s="2" t="inlineStr">
        <is>
          <t xml:space="preserve">India accessible share (2W/3W)</t>
        </is>
      </c>
      <c r="B22" s="6">
        <v>0.5</v>
      </c>
      <c r="C22" s="2" t="inlineStr">
        <is>
          <t xml:space="preserve">fraction</t>
        </is>
      </c>
      <c r="D22" s="2" t="inlineStr">
        <is>
          <t xml:space="preserve">RANGE</t>
        </is>
      </c>
      <c r="E22" s="2" t="inlineStr">
        <is>
          <t xml:space="preserve">Ola/Ather build own motors; SAM &lt; TAM (Autocar)</t>
        </is>
      </c>
    </row>
    <row r="23">
      <c r="A23" s="8" t="inlineStr">
        <is>
          <t xml:space="preserve">India HRE-free win uplift</t>
        </is>
      </c>
      <c r="B23" s="11">
        <v>0.25</v>
      </c>
      <c r="C23" s="8" t="inlineStr">
        <is>
          <t xml:space="preserve">fraction</t>
        </is>
      </c>
      <c r="D23" s="8" t="inlineStr">
        <is>
          <t xml:space="preserve">ASSUMPTION</t>
        </is>
      </c>
      <c r="E23" s="8" t="inlineStr">
        <is>
          <t xml:space="preserve">Highest: customers hit by Apr-2025 shock + aggressive policy</t>
        </is>
      </c>
    </row>
    <row r="24">
      <c r="A24" s="2" t="inlineStr">
        <is>
          <t xml:space="preserve">India 2/3W addressable EV motors/yr</t>
        </is>
      </c>
      <c r="B24" s="6">
        <v>2100000</v>
      </c>
      <c r="C24" s="2" t="inlineStr">
        <is>
          <t xml:space="preserve">units</t>
        </is>
      </c>
      <c r="D24" s="2" t="inlineStr">
        <is>
          <t xml:space="preserve">VERIFIED</t>
        </is>
      </c>
      <c r="E24" s="2" t="inlineStr">
        <is>
          <t xml:space="preserve">IEA + FADA: ~1.3M e-2W + ~0.83M e-3W (2025 base)</t>
        </is>
      </c>
    </row>
    <row r="25">
      <c r="A25" s="8" t="inlineStr">
        <is>
          <t xml:space="preserve">India design-ins won (2/3W)</t>
        </is>
      </c>
      <c r="B25" s="11">
        <v>3</v>
      </c>
      <c r="C25" s="8" t="inlineStr">
        <is>
          <t xml:space="preserve">count</t>
        </is>
      </c>
      <c r="D25" s="8" t="inlineStr">
        <is>
          <t xml:space="preserve">ASSUMPTION</t>
        </is>
      </c>
      <c r="E25" s="8" t="inlineStr">
        <is>
          <t xml:space="preserve">Handful of OEM design-ins reaches most volume</t>
        </is>
      </c>
    </row>
    <row r="26">
      <c r="A26" s="2" t="inlineStr">
        <is>
          <t xml:space="preserve">India volume per design-in (2/3W)</t>
        </is>
      </c>
      <c r="B26" s="6">
        <v>167000</v>
      </c>
      <c r="C26" s="2" t="inlineStr">
        <is>
          <t xml:space="preserve">units/yr</t>
        </is>
      </c>
      <c r="D26" s="2" t="inlineStr">
        <is>
          <t xml:space="preserve">RANGE</t>
        </is>
      </c>
      <c r="E26" s="2" t="inlineStr">
        <is>
          <t xml:space="preserve">L&amp;T first-order run-rate ~167k/yr (Rediff/Autocar)</t>
        </is>
      </c>
    </row>
    <row r="27">
      <c r="A27" s="8" t="inlineStr">
        <is>
          <t xml:space="preserve">India adoption ramp (yr to full)</t>
        </is>
      </c>
      <c r="B27" s="11">
        <v>3</v>
      </c>
      <c r="C27" s="8" t="inlineStr">
        <is>
          <t xml:space="preserve">years</t>
        </is>
      </c>
      <c r="D27" s="8" t="inlineStr">
        <is>
          <t xml:space="preserve">ASSUMPTION</t>
        </is>
      </c>
      <c r="E27" s="8" t="inlineStr">
        <is>
          <t xml:space="preserve">Platform volume build</t>
        </is>
      </c>
    </row>
    <row r="28">
      <c r="A28" s="2" t="inlineStr">
        <is>
          <t xml:space="preserve"/>
        </is>
      </c>
      <c r="B28" s="6"/>
      <c r="C28" s="2" t="inlineStr">
        <is>
          <t xml:space="preserve"/>
        </is>
      </c>
      <c r="D28" s="2" t="inlineStr">
        <is>
          <t xml:space="preserve"/>
        </is>
      </c>
      <c r="E28" s="2" t="inlineStr">
        <is>
          <t xml:space="preserve"/>
        </is>
      </c>
    </row>
    <row r="29">
      <c r="A29" s="8" t="inlineStr">
        <is>
          <t xml:space="preserve">SE ASIA (position 2 candidate)</t>
        </is>
      </c>
      <c r="B29" s="11"/>
      <c r="C29" s="8" t="inlineStr">
        <is>
          <t xml:space="preserve"/>
        </is>
      </c>
      <c r="D29" s="8" t="inlineStr">
        <is>
          <t xml:space="preserve"/>
        </is>
      </c>
      <c r="E29" s="8" t="inlineStr">
        <is>
          <t xml:space="preserve"/>
        </is>
      </c>
    </row>
    <row r="30">
      <c r="A30" s="2" t="inlineStr">
        <is>
          <t xml:space="preserve">SEA entry cost</t>
        </is>
      </c>
      <c r="B30" s="6">
        <v>5</v>
      </c>
      <c r="C30" s="2" t="inlineStr">
        <is>
          <t xml:space="preserve">USD M</t>
        </is>
      </c>
      <c r="D30" s="2" t="inlineStr">
        <is>
          <t xml:space="preserve">RANGE</t>
        </is>
      </c>
      <c r="E30" s="2" t="inlineStr">
        <is>
          <t xml:space="preserve">Fresh instance of India template</t>
        </is>
      </c>
    </row>
    <row r="31">
      <c r="A31" s="8" t="inlineStr">
        <is>
          <t xml:space="preserve">SEA time to first royalty</t>
        </is>
      </c>
      <c r="B31" s="11">
        <v>18</v>
      </c>
      <c r="C31" s="8" t="inlineStr">
        <is>
          <t xml:space="preserve">months</t>
        </is>
      </c>
      <c r="D31" s="8" t="inlineStr">
        <is>
          <t xml:space="preserve">RANGE</t>
        </is>
      </c>
      <c r="E31" s="8" t="inlineStr">
        <is>
          <t xml:space="preserve">Partner scouting to shipping motor</t>
        </is>
      </c>
    </row>
    <row r="32">
      <c r="A32" s="2" t="inlineStr">
        <is>
          <t xml:space="preserve">SEA attention load</t>
        </is>
      </c>
      <c r="B32" s="6">
        <v>3</v>
      </c>
      <c r="C32" s="2" t="inlineStr">
        <is>
          <t xml:space="preserve">FTE-equiv</t>
        </is>
      </c>
      <c r="D32" s="2" t="inlineStr">
        <is>
          <t xml:space="preserve">ASSUMPTION</t>
        </is>
      </c>
      <c r="E32" s="2" t="inlineStr">
        <is>
          <t xml:space="preserve">Same playbook, new geography</t>
        </is>
      </c>
    </row>
    <row r="33">
      <c r="A33" s="8" t="inlineStr">
        <is>
          <t xml:space="preserve">SEA HRE-free win uplift</t>
        </is>
      </c>
      <c r="B33" s="11">
        <v>0.12</v>
      </c>
      <c r="C33" s="8" t="inlineStr">
        <is>
          <t xml:space="preserve">fraction</t>
        </is>
      </c>
      <c r="D33" s="8" t="inlineStr">
        <is>
          <t xml:space="preserve">ASSUMPTION</t>
        </is>
      </c>
      <c r="E33" s="8" t="inlineStr">
        <is>
          <t xml:space="preserve">Rising policy interest; below India</t>
        </is>
      </c>
    </row>
    <row r="34">
      <c r="A34" s="2" t="inlineStr">
        <is>
          <t xml:space="preserve">SEA 2/3W addressable EV motors/yr</t>
        </is>
      </c>
      <c r="B34" s="6">
        <v>700000</v>
      </c>
      <c r="C34" s="2" t="inlineStr">
        <is>
          <t xml:space="preserve">units</t>
        </is>
      </c>
      <c r="D34" s="2" t="inlineStr">
        <is>
          <t xml:space="preserve">RANGE</t>
        </is>
      </c>
      <c r="E34" s="2" t="inlineStr">
        <is>
          <t xml:space="preserve">Fast-growing, smaller base; re-check country splits</t>
        </is>
      </c>
    </row>
    <row r="35">
      <c r="A35" s="8" t="inlineStr">
        <is>
          <t xml:space="preserve">SEA design-ins won (2/3W)</t>
        </is>
      </c>
      <c r="B35" s="11">
        <v>2</v>
      </c>
      <c r="C35" s="8" t="inlineStr">
        <is>
          <t xml:space="preserve">count</t>
        </is>
      </c>
      <c r="D35" s="8" t="inlineStr">
        <is>
          <t xml:space="preserve">ASSUMPTION</t>
        </is>
      </c>
      <c r="E35" s="8" t="inlineStr">
        <is>
          <t xml:space="preserve">Indonesia-led</t>
        </is>
      </c>
    </row>
    <row r="36">
      <c r="A36" s="2" t="inlineStr">
        <is>
          <t xml:space="preserve">SEA volume per design-in (2/3W)</t>
        </is>
      </c>
      <c r="B36" s="6">
        <v>90000</v>
      </c>
      <c r="C36" s="2" t="inlineStr">
        <is>
          <t xml:space="preserve">units/yr</t>
        </is>
      </c>
      <c r="D36" s="2" t="inlineStr">
        <is>
          <t xml:space="preserve">RANGE</t>
        </is>
      </c>
      <c r="E36" s="2" t="inlineStr">
        <is>
          <t xml:space="preserve">Smaller than India per platform</t>
        </is>
      </c>
    </row>
    <row r="37">
      <c r="A37" s="8" t="inlineStr">
        <is>
          <t xml:space="preserve">SEA adoption ramp (yr to full)</t>
        </is>
      </c>
      <c r="B37" s="11">
        <v>4</v>
      </c>
      <c r="C37" s="8" t="inlineStr">
        <is>
          <t xml:space="preserve">years</t>
        </is>
      </c>
      <c r="D37" s="8" t="inlineStr">
        <is>
          <t xml:space="preserve">ASSUMPTION</t>
        </is>
      </c>
      <c r="E37" s="8" t="inlineStr">
        <is>
          <t xml:space="preserve">Nascent market</t>
        </is>
      </c>
    </row>
    <row r="38">
      <c r="A38" s="2" t="inlineStr">
        <is>
          <t xml:space="preserve"/>
        </is>
      </c>
      <c r="B38" s="6"/>
      <c r="C38" s="2" t="inlineStr">
        <is>
          <t xml:space="preserve"/>
        </is>
      </c>
      <c r="D38" s="2" t="inlineStr">
        <is>
          <t xml:space="preserve"/>
        </is>
      </c>
      <c r="E38" s="2" t="inlineStr">
        <is>
          <t xml:space="preserve"/>
        </is>
      </c>
    </row>
    <row r="39">
      <c r="A39" s="8" t="inlineStr">
        <is>
          <t xml:space="preserve">EUROPE (position 3 candidate)</t>
        </is>
      </c>
      <c r="B39" s="11"/>
      <c r="C39" s="8" t="inlineStr">
        <is>
          <t xml:space="preserve"/>
        </is>
      </c>
      <c r="D39" s="8" t="inlineStr">
        <is>
          <t xml:space="preserve"/>
        </is>
      </c>
      <c r="E39" s="8" t="inlineStr">
        <is>
          <t xml:space="preserve"/>
        </is>
      </c>
    </row>
    <row r="40">
      <c r="A40" s="2" t="inlineStr">
        <is>
          <t xml:space="preserve">Europe entry cost</t>
        </is>
      </c>
      <c r="B40" s="6">
        <v>8</v>
      </c>
      <c r="C40" s="2" t="inlineStr">
        <is>
          <t xml:space="preserve">USD M</t>
        </is>
      </c>
      <c r="D40" s="2" t="inlineStr">
        <is>
          <t xml:space="preserve">RANGE</t>
        </is>
      </c>
      <c r="E40" s="2" t="inlineStr">
        <is>
          <t xml:space="preserve">Design-partnership cost, different shape</t>
        </is>
      </c>
    </row>
    <row r="41">
      <c r="A41" s="8" t="inlineStr">
        <is>
          <t xml:space="preserve">Europe time to first royalty</t>
        </is>
      </c>
      <c r="B41" s="11">
        <v>30</v>
      </c>
      <c r="C41" s="8" t="inlineStr">
        <is>
          <t xml:space="preserve">months</t>
        </is>
      </c>
      <c r="D41" s="8" t="inlineStr">
        <is>
          <t xml:space="preserve">RANGE</t>
        </is>
      </c>
      <c r="E41" s="8" t="inlineStr">
        <is>
          <t xml:space="preserve">Longer OEM design cycle</t>
        </is>
      </c>
    </row>
    <row r="42">
      <c r="A42" s="2" t="inlineStr">
        <is>
          <t xml:space="preserve">Europe attention load</t>
        </is>
      </c>
      <c r="B42" s="6">
        <v>4</v>
      </c>
      <c r="C42" s="2" t="inlineStr">
        <is>
          <t xml:space="preserve">FTE-equiv</t>
        </is>
      </c>
      <c r="D42" s="2" t="inlineStr">
        <is>
          <t xml:space="preserve">ASSUMPTION</t>
        </is>
      </c>
      <c r="E42" s="2" t="inlineStr">
        <is>
          <t xml:space="preserve">Deep co-development relationship</t>
        </is>
      </c>
    </row>
    <row r="43">
      <c r="A43" s="8" t="inlineStr">
        <is>
          <t xml:space="preserve">Europe HRE-free win uplift</t>
        </is>
      </c>
      <c r="B43" s="11">
        <v>0.2</v>
      </c>
      <c r="C43" s="8" t="inlineStr">
        <is>
          <t xml:space="preserve">fraction</t>
        </is>
      </c>
      <c r="D43" s="8" t="inlineStr">
        <is>
          <t xml:space="preserve">ASSUMPTION</t>
        </is>
      </c>
      <c r="E43" s="8" t="inlineStr">
        <is>
          <t xml:space="preserve">CRMA is the door; high but slower</t>
        </is>
      </c>
    </row>
    <row r="44">
      <c r="A44" s="2" t="inlineStr">
        <is>
          <t xml:space="preserve">Europe MHEV+PV addressable motors/yr</t>
        </is>
      </c>
      <c r="B44" s="6">
        <v>900000</v>
      </c>
      <c r="C44" s="2" t="inlineStr">
        <is>
          <t xml:space="preserve">units</t>
        </is>
      </c>
      <c r="D44" s="2" t="inlineStr">
        <is>
          <t xml:space="preserve">RANGE</t>
        </is>
      </c>
      <c r="E44" s="2" t="inlineStr">
        <is>
          <t xml:space="preserve">MHEV wedge + de-China PV design-ins</t>
        </is>
      </c>
    </row>
    <row r="45">
      <c r="A45" s="8" t="inlineStr">
        <is>
          <t xml:space="preserve">Europe design-ins won</t>
        </is>
      </c>
      <c r="B45" s="11">
        <v>2</v>
      </c>
      <c r="C45" s="8" t="inlineStr">
        <is>
          <t xml:space="preserve">count</t>
        </is>
      </c>
      <c r="D45" s="8" t="inlineStr">
        <is>
          <t xml:space="preserve">ASSUMPTION</t>
        </is>
      </c>
      <c r="E45" s="8" t="inlineStr">
        <is>
          <t xml:space="preserve">Few deep design-ins, higher value each</t>
        </is>
      </c>
    </row>
    <row r="46">
      <c r="A46" s="2" t="inlineStr">
        <is>
          <t xml:space="preserve">Europe volume per design-in</t>
        </is>
      </c>
      <c r="B46" s="6">
        <v>150000</v>
      </c>
      <c r="C46" s="2" t="inlineStr">
        <is>
          <t xml:space="preserve">units/yr</t>
        </is>
      </c>
      <c r="D46" s="2" t="inlineStr">
        <is>
          <t xml:space="preserve">RANGE</t>
        </is>
      </c>
      <c r="E46" s="2" t="inlineStr">
        <is>
          <t xml:space="preserve">Higher value per motor, moderate volume</t>
        </is>
      </c>
    </row>
    <row r="47">
      <c r="A47" s="8" t="inlineStr">
        <is>
          <t xml:space="preserve">Europe adoption ramp (yr to full)</t>
        </is>
      </c>
      <c r="B47" s="11">
        <v>4</v>
      </c>
      <c r="C47" s="8" t="inlineStr">
        <is>
          <t xml:space="preserve">years</t>
        </is>
      </c>
      <c r="D47" s="8" t="inlineStr">
        <is>
          <t xml:space="preserve">ASSUMPTION</t>
        </is>
      </c>
      <c r="E47" s="8" t="inlineStr">
        <is>
          <t xml:space="preserve">Slower cycle</t>
        </is>
      </c>
    </row>
    <row r="48">
      <c r="A48" s="2" t="inlineStr">
        <is>
          <t xml:space="preserve"/>
        </is>
      </c>
      <c r="B48" s="6"/>
      <c r="C48" s="2" t="inlineStr">
        <is>
          <t xml:space="preserve"/>
        </is>
      </c>
      <c r="D48" s="2" t="inlineStr">
        <is>
          <t xml:space="preserve"/>
        </is>
      </c>
      <c r="E48" s="2" t="inlineStr">
        <is>
          <t xml:space="preserve"/>
        </is>
      </c>
    </row>
    <row r="49">
      <c r="A49" s="8" t="inlineStr">
        <is>
          <t xml:space="preserve">FAN SCENARIO PENALTY</t>
        </is>
      </c>
      <c r="B49" s="11"/>
      <c r="C49" s="8" t="inlineStr">
        <is>
          <t xml:space="preserve"/>
        </is>
      </c>
      <c r="D49" s="8" t="inlineStr">
        <is>
          <t xml:space="preserve"/>
        </is>
      </c>
      <c r="E49" s="8" t="inlineStr">
        <is>
          <t xml:space="preserve"/>
        </is>
      </c>
    </row>
    <row r="50">
      <c r="A50" s="2" t="inlineStr">
        <is>
          <t xml:space="preserve">Ramp slowdown when attention diffused</t>
        </is>
      </c>
      <c r="B50" s="6">
        <v>0.35</v>
      </c>
      <c r="C50" s="2" t="inlineStr">
        <is>
          <t xml:space="preserve">fraction</t>
        </is>
      </c>
      <c r="D50" s="2" t="inlineStr">
        <is>
          <t xml:space="preserve">ASSUMPTION</t>
        </is>
      </c>
      <c r="E50" s="2" t="inlineStr">
        <is>
          <t xml:space="preserve">Fan = all markets at once; no reference win compounding, ramps ~35% slower (thesis 6.3)</t>
        </is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H5"/>
  <sheetViews>
    <sheetView workbookViewId="0">
      <pane ySplit="1" topLeftCell="A2" activePane="bottomLeft" state="frozen"/>
    </sheetView>
  </sheetViews>
  <sheetFormatPr defaultRowHeight="15"/>
  <cols>
    <col min="1" max="1" width="56" customWidth="1"/>
    <col min="2" max="2" width="21" customWidth="1"/>
    <col min="3" max="3" width="23" customWidth="1"/>
    <col min="4" max="4" width="18" customWidth="1"/>
    <col min="5" max="5" width="50" customWidth="1"/>
    <col min="6" max="6" width="42" customWidth="1"/>
    <col min="7" max="7" width="35" customWidth="1"/>
    <col min="8" max="8" width="40" customWidth="1"/>
  </cols>
  <sheetData>
    <row r="1" ht="22" customHeight="1">
      <c r="A1" s="1" t="inlineStr">
        <is>
          <t xml:space="preserve">Market (EVR royalty view -- the P&amp;L, not the channel)</t>
        </is>
      </c>
      <c r="B1" s="3" t="inlineStr">
        <is>
          <t xml:space="preserve">Entry cost (USD M)</t>
        </is>
      </c>
      <c r="C1" s="3" t="inlineStr">
        <is>
          <t xml:space="preserve">Time to royalty (mo)</t>
        </is>
      </c>
      <c r="D1" s="3" t="inlineStr">
        <is>
          <t xml:space="preserve">Attention (FTE)</t>
        </is>
      </c>
      <c r="E1" s="3" t="inlineStr">
        <is>
          <t xml:space="preserve">Annual channel motor value at full ramp (USD M)</t>
        </is>
      </c>
      <c r="F1" s="3" t="inlineStr">
        <is>
          <t xml:space="preserve">Annual EVR royalty at full ramp (USD M)</t>
        </is>
      </c>
      <c r="G1" s="3" t="inlineStr">
        <is>
          <t xml:space="preserve">Royalty NPV over horizon (USD M)</t>
        </is>
      </c>
      <c r="H1" s="3" t="inlineStr">
        <is>
          <t xml:space="preserve">Net NPV = royalty NPV - entry (USD M)</t>
        </is>
      </c>
    </row>
    <row r="2">
      <c r="A2" s="2" t="inlineStr">
        <is>
          <t xml:space="preserve">India</t>
        </is>
      </c>
      <c r="B2" s="6">
        <f>Assumptions!B19</f>
      </c>
      <c r="C2" s="4">
        <f>Assumptions!B20</f>
      </c>
      <c r="D2" s="6">
        <f>Assumptions!B21</f>
      </c>
      <c r="E2" s="6">
        <f>Assumptions!B25*Assumptions!B26*Assumptions!B14/1000000</f>
      </c>
      <c r="F2" s="6">
        <f>E2*Assumptions!B6*(1+Assumptions!B23)</f>
      </c>
      <c r="G2" s="6">
        <f>F2*(1-Assumptions!B27/(2*Assumptions!B5))*((1-POWER(1+Assumptions!B3,0-(Assumptions!B5-Assumptions!B20/12)))/Assumptions!B3)/POWER(1+Assumptions!B3,Assumptions!B20/12)</f>
      </c>
      <c r="H2" s="6">
        <f>G2-B2</f>
      </c>
    </row>
    <row r="3">
      <c r="A3" s="8" t="inlineStr">
        <is>
          <t xml:space="preserve">SE Asia</t>
        </is>
      </c>
      <c r="B3" s="11">
        <f>Assumptions!B30</f>
      </c>
      <c r="C3" s="9">
        <f>Assumptions!B31</f>
      </c>
      <c r="D3" s="11">
        <f>Assumptions!B32</f>
      </c>
      <c r="E3" s="11">
        <f>Assumptions!B35*Assumptions!B36*Assumptions!B15/1000000</f>
      </c>
      <c r="F3" s="11">
        <f>E3*Assumptions!B6*(1+Assumptions!B33)</f>
      </c>
      <c r="G3" s="11">
        <f>F3*(1-Assumptions!B37/(2*Assumptions!B5))*((1-POWER(1+Assumptions!B3,0-(Assumptions!B5-Assumptions!B31/12)))/Assumptions!B3)/POWER(1+Assumptions!B3,Assumptions!B31/12)</f>
      </c>
      <c r="H3" s="11">
        <f>G3-B3</f>
      </c>
    </row>
    <row r="4">
      <c r="A4" s="2" t="inlineStr">
        <is>
          <t xml:space="preserve">Europe</t>
        </is>
      </c>
      <c r="B4" s="6">
        <f>Assumptions!B40</f>
      </c>
      <c r="C4" s="4">
        <f>Assumptions!B41</f>
      </c>
      <c r="D4" s="6">
        <f>Assumptions!B42</f>
      </c>
      <c r="E4" s="6">
        <f>Assumptions!B45*Assumptions!B46*Assumptions!B16/1000000</f>
      </c>
      <c r="F4" s="6">
        <f>E4*Assumptions!B6*(1+Assumptions!B43)</f>
      </c>
      <c r="G4" s="6">
        <f>F4*(1-Assumptions!B47/(2*Assumptions!B5))*((1-POWER(1+Assumptions!B3,0-(Assumptions!B5-Assumptions!B41/12)))/Assumptions!B3)/POWER(1+Assumptions!B3,Assumptions!B41/12)</f>
      </c>
      <c r="H4" s="6">
        <f>G4-B4</f>
      </c>
    </row>
    <row r="5">
      <c r="A5" s="8" t="inlineStr">
        <is>
          <t xml:space="preserve">TOTAL (spearhead, full ramp)</t>
        </is>
      </c>
      <c r="B5" s="11">
        <f>SUM(B2:B4)</f>
      </c>
      <c r="C5" s="9"/>
      <c r="D5" s="11">
        <f>SUM(D2:D4)</f>
      </c>
      <c r="E5" s="11">
        <f>SUM(E2:E4)</f>
      </c>
      <c r="F5" s="11">
        <f>SUM(F2:F4)</f>
      </c>
      <c r="G5" s="11">
        <f>SUM(G2:G4)</f>
      </c>
      <c r="H5" s="11">
        <f>SUM(H2:H4)</f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A1:D4"/>
  <sheetViews>
    <sheetView workbookViewId="0">
      <pane ySplit="1" topLeftCell="A2" activePane="bottomLeft" state="frozen"/>
    </sheetView>
  </sheetViews>
  <sheetFormatPr defaultRowHeight="15"/>
  <cols>
    <col min="1" max="1" width="31" customWidth="1"/>
    <col min="2" max="2" width="60" customWidth="1"/>
    <col min="3" max="3" width="28" customWidth="1"/>
    <col min="4" max="4" width="24" customWidth="1"/>
  </cols>
  <sheetData>
    <row r="1" ht="22" customHeight="1">
      <c r="A1" s="1" t="inlineStr">
        <is>
          <t xml:space="preserve">Scenario (equal total spend)</t>
        </is>
      </c>
      <c r="B1" s="1" t="inlineStr">
        <is>
          <t xml:space="preserve">Description</t>
        </is>
      </c>
      <c r="C1" s="3" t="inlineStr">
        <is>
          <t xml:space="preserve">Portfolio net NPV (USD M)</t>
        </is>
      </c>
      <c r="D1" s="3" t="inlineStr">
        <is>
          <t xml:space="preserve">Total attention (FTE)</t>
        </is>
      </c>
    </row>
    <row r="2">
      <c r="A2" s="2" t="inlineStr">
        <is>
          <t xml:space="preserve">Spearhead</t>
        </is>
      </c>
      <c r="B2" s="2" t="inlineStr">
        <is>
          <t xml:space="preserve">India to reference scale, then SEA, then Europe. Full ramp each, sequenced. = sum of Entry Economics net NPV.</t>
        </is>
      </c>
      <c r="C2" s="6">
        <f>'Entry Economics'!H5</f>
      </c>
      <c r="D2" s="6">
        <f>'Entry Economics'!D5</f>
      </c>
    </row>
    <row r="3">
      <c r="A3" s="8" t="inlineStr">
        <is>
          <t xml:space="preserve">Fan (all at once)</t>
        </is>
      </c>
      <c r="B3" s="8" t="inlineStr">
        <is>
          <t xml:space="preserve">India + SEA + Europe simultaneously. Ramps slowed by the Assumptions penalty (no reference win compounding).</t>
        </is>
      </c>
      <c r="C3" s="11">
        <f>'Entry Economics'!H5*(1-Assumptions!B50)</f>
      </c>
      <c r="D3" s="11">
        <f>'Entry Economics'!D5</f>
      </c>
    </row>
    <row r="4">
      <c r="A4" s="2" t="inlineStr">
        <is>
          <t xml:space="preserve">Spearhead advantage</t>
        </is>
      </c>
      <c r="B4" s="2" t="inlineStr">
        <is>
          <t xml:space="preserve">Spearhead minus Fan. The sequencing thesis, quantified (thesis 6.3, error type 2).</t>
        </is>
      </c>
      <c r="C4" s="6">
        <f>C2-C3</f>
      </c>
      <c r="D4" s="6"/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A1:D5"/>
  <sheetViews>
    <sheetView workbookViewId="0">
      <pane ySplit="1" topLeftCell="A2" activePane="bottomLeft" state="frozen"/>
    </sheetView>
  </sheetViews>
  <sheetFormatPr defaultRowHeight="15"/>
  <cols>
    <col min="1" max="1" width="47" customWidth="1"/>
    <col min="2" max="2" width="57" customWidth="1"/>
    <col min="3" max="3" width="17" customWidth="1"/>
    <col min="4" max="4" width="60" customWidth="1"/>
  </cols>
  <sheetData>
    <row r="1" ht="22" customHeight="1">
      <c r="A1" s="1" t="inlineStr">
        <is>
          <t xml:space="preserve">Question (maps to thesis 6.4)</t>
        </is>
      </c>
      <c r="B1" s="1" t="inlineStr">
        <is>
          <t xml:space="preserve">Lever moved</t>
        </is>
      </c>
      <c r="C1" s="3" t="inlineStr">
        <is>
          <t xml:space="preserve">Result (USD M)</t>
        </is>
      </c>
      <c r="D1" s="1" t="inlineStr">
        <is>
          <t xml:space="preserve">Reading</t>
        </is>
      </c>
    </row>
    <row r="2">
      <c r="A2" s="2" t="inlineStr">
        <is>
          <t xml:space="preserve">Q1: Cost of a 12-month India royalty slip</t>
        </is>
      </c>
      <c r="B2" s="2" t="inlineStr">
        <is>
          <t xml:space="preserve">India royalty NPV re-discounted one extra year vs base</t>
        </is>
      </c>
      <c r="C2" s="6">
        <f>'Entry Economics'!G2-('Entry Economics'!G2*POWER(1+Assumptions!B3,Assumptions!B20/12)/POWER(1+Assumptions!B3,(Assumptions!B20+12)/12))</f>
      </c>
      <c r="D2" s="2" t="inlineStr">
        <is>
          <t xml:space="preserve">The price of a slow L&amp;T ramp</t>
        </is>
      </c>
    </row>
    <row r="3">
      <c r="A3" s="8" t="inlineStr">
        <is>
          <t xml:space="preserve">Q2: Europe vs a second SEA-equivalent market</t>
        </is>
      </c>
      <c r="B3" s="8" t="inlineStr">
        <is>
          <t xml:space="preserve">Europe net NPV minus SE Asia net NPV</t>
        </is>
      </c>
      <c r="C3" s="11">
        <f>'Entry Economics'!H4-'Entry Economics'!H3</f>
      </c>
      <c r="D3" s="8" t="inlineStr">
        <is>
          <t xml:space="preserve">Positive favors Europe position 3; negative favors deeper SEA</t>
        </is>
      </c>
    </row>
    <row r="4">
      <c r="A4" s="2" t="inlineStr">
        <is>
          <t xml:space="preserve">Q3: Royalty rate swing 2% to 5%</t>
        </is>
      </c>
      <c r="B4" s="2" t="inlineStr">
        <is>
          <t xml:space="preserve">Portfolio royalty NPV at 5% minus at 2% (spread)</t>
        </is>
      </c>
      <c r="C4" s="6">
        <f>('Entry Economics'!G5/Assumptions!B6*0.05)-('Entry Economics'!G5/Assumptions!B6*0.02)</f>
      </c>
      <c r="D4" s="2" t="inlineStr">
        <is>
          <t xml:space="preserve">How much the unknown royalty term alone moves EVR's take</t>
        </is>
      </c>
    </row>
    <row r="5">
      <c r="A5" s="8" t="inlineStr">
        <is>
          <t xml:space="preserve">Q4: Spearhead vs Fan at equal spend</t>
        </is>
      </c>
      <c r="B5" s="8" t="inlineStr">
        <is>
          <t xml:space="preserve">From Scenarios: spearhead advantage</t>
        </is>
      </c>
      <c r="C5" s="11">
        <f>Scenarios!C4</f>
      </c>
      <c r="D5" s="8" t="inlineStr">
        <is>
          <t xml:space="preserve">The closing argument: concentration beats diffusion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Kaldune</Application>
  <Company>Kaldune</Company>
</Properties>
</file>

<file path=docProps/core.xml><?xml version="1.0" encoding="utf-8"?>
<cp:coreProperties xmlns:cp="http://schemas.openxmlformats.org/package/2006/metadata/core-properties" xmlns:dc="http://purl.org/dc/elements/1.1/">
  <dc:title>EVR Motors — TAM, Allocation &amp; Cost of Being Right</dc:title>
  <dc:creator>Priya Venkatesan / Kaldune</dc:creator>
</cp:coreProperties>
</file>