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Cost Basis" state="visible" r:id="rId5"/>
    <sheet sheetId="3" name="Financing &amp; Equity" state="visible" r:id="rId6"/>
    <sheet sheetId="4" name="Sales Scenarios" state="visible" r:id="rId7"/>
    <sheet sheetId="5" name="Waterfall &amp; Returns" state="visible" r:id="rId8"/>
  </sheets>
  <calcPr calcId="171027" fullCalcOnLoad="1"/>
</workbook>
</file>

<file path=xl/sharedStrings.xml><?xml version="1.0" encoding="utf-8"?>
<sst xmlns="http://schemas.openxmlformats.org/spreadsheetml/2006/main" count="114" uniqueCount="78">
  <si>
    <t>Villagio, Westlake — Return Analysis</t>
  </si>
  <si>
    <t>Named inputs. Every downstream sheet references this page.</t>
  </si>
  <si>
    <t>Input</t>
  </si>
  <si>
    <t>$375 / SF basis</t>
  </si>
  <si>
    <t>$415 / SF basis</t>
  </si>
  <si>
    <t>Note</t>
  </si>
  <si>
    <t>Total sellable area (SF)</t>
  </si>
  <si>
    <t>Locked client spec — both bases</t>
  </si>
  <si>
    <t>Build cost ($/SF)</t>
  </si>
  <si>
    <t>The cost range presented to investors</t>
  </si>
  <si>
    <t>Lot (0.47 acres)</t>
  </si>
  <si>
    <t>Land basis, contributed</t>
  </si>
  <si>
    <t>Loan-to-value (LTV)</t>
  </si>
  <si>
    <t>Construction loan sizing</t>
  </si>
  <si>
    <t>Down payment (equity share of cost)</t>
  </si>
  <si>
    <t>= 1 − LTV</t>
  </si>
  <si>
    <t>Construction contingency</t>
  </si>
  <si>
    <t>On construction hard cost</t>
  </si>
  <si>
    <t>Project manager fee</t>
  </si>
  <si>
    <t>On (construction + contingency)</t>
  </si>
  <si>
    <t>Fees on sale</t>
  </si>
  <si>
    <t>Standardized to 6% across BOTH bases (client decision, 2026-07-23). Build cost is now the only variable moving between bases.</t>
  </si>
  <si>
    <t>Carrying costs</t>
  </si>
  <si>
    <t>Added to equity requirement</t>
  </si>
  <si>
    <t>Sale price scenarios ($/SF)</t>
  </si>
  <si>
    <t>Categories A–D</t>
  </si>
  <si>
    <t>Category A</t>
  </si>
  <si>
    <t>Category B</t>
  </si>
  <si>
    <t>Category C</t>
  </si>
  <si>
    <t>Category D</t>
  </si>
  <si>
    <t>Waterfall split — Investor</t>
  </si>
  <si>
    <t>Of profit after return of capital</t>
  </si>
  <si>
    <t>Waterfall split — Sponsor</t>
  </si>
  <si>
    <t>Cost Basis — total development cost</t>
  </si>
  <si>
    <t>Line item</t>
  </si>
  <si>
    <t>$375 / SF</t>
  </si>
  <si>
    <t>$415 / SF</t>
  </si>
  <si>
    <t>Formula</t>
  </si>
  <si>
    <t>Land basis</t>
  </si>
  <si>
    <t>Construction (8,500 SF × $/SF)</t>
  </si>
  <si>
    <t>SF × cost/SF</t>
  </si>
  <si>
    <t>Construction contingency (5%)</t>
  </si>
  <si>
    <t>5% of construction</t>
  </si>
  <si>
    <t>Project manager fee (1.5%)</t>
  </si>
  <si>
    <t>1.5% of (constr + contingency)</t>
  </si>
  <si>
    <t>Total development cost</t>
  </si>
  <si>
    <t>Lot + build + contingency + PM</t>
  </si>
  <si>
    <t>Financing &amp; Equity — cash the investor puts in</t>
  </si>
  <si>
    <t>From Cost Basis</t>
  </si>
  <si>
    <t>Construction loan (85% LTV)</t>
  </si>
  <si>
    <t>85% of total cost</t>
  </si>
  <si>
    <t>Down payment (15% equity)</t>
  </si>
  <si>
    <t>15% of total cost</t>
  </si>
  <si>
    <t>Fixed</t>
  </si>
  <si>
    <t>Equity in (return of capital)</t>
  </si>
  <si>
    <t>Down payment + carry</t>
  </si>
  <si>
    <t>Sales Scenarios — net proceeds by price category</t>
  </si>
  <si>
    <t>$375 / SF cost basis · fees on sale 6%</t>
  </si>
  <si>
    <t>Category</t>
  </si>
  <si>
    <t>A</t>
  </si>
  <si>
    <t>B</t>
  </si>
  <si>
    <t>C</t>
  </si>
  <si>
    <t>D</t>
  </si>
  <si>
    <t>Sale price ($/SF)</t>
  </si>
  <si>
    <t>Sales price ($)</t>
  </si>
  <si>
    <t>Less: total development cost</t>
  </si>
  <si>
    <t>Less: fees on sale (6%)</t>
  </si>
  <si>
    <t>Net (profit before waterfall)</t>
  </si>
  <si>
    <t>$415 / SF cost basis · fees on sale 6%</t>
  </si>
  <si>
    <t>Waterfall &amp; Returns — investor economics</t>
  </si>
  <si>
    <t>Return of capital first, then 60% investor / 40% sponsor on profit. Presented return = consistent method (green). The source-method row is internal reconciliation only.</t>
  </si>
  <si>
    <t>Less: return of capital (equity in)</t>
  </si>
  <si>
    <t>Profit after return of capital</t>
  </si>
  <si>
    <t>Investor's cut of profit (60%)</t>
  </si>
  <si>
    <t>Sponsor's cut of profit (40%)</t>
  </si>
  <si>
    <t>Investor total distribution (capital + cut)</t>
  </si>
  <si>
    <t>Investor ROI — consistent method</t>
  </si>
  <si>
    <t>Investor ROI — as source sheet shows, before reconciliation (internal — NOT the presented number)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</si>
</sst>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$#,##0"/>
    <numFmt numFmtId="165" formatCode="0.0%"/>
    <numFmt numFmtId="166" formatCode="$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7">
    <fill>
      <patternFill patternType="none"/>
    </fill>
    <fill>
      <patternFill patternType="gray125"/>
    </fill>
    <fill>
      <patternFill patternType="solid">
        <fgColor rgb="FF1A1A22"/>
      </patternFill>
    </fill>
    <fill>
      <patternFill patternType="solid">
        <fgColor rgb="FFF2F2F2"/>
      </patternFill>
    </fill>
    <fill>
      <patternFill patternType="solid">
        <fgColor rgb="FFE8E4DA"/>
      </patternFill>
    </fill>
    <fill>
      <patternFill patternType="solid">
        <fgColor rgb="FFD9EAD3"/>
      </patternFill>
    </fill>
    <fill>
      <patternFill patternType="solid">
        <fgColor rgb="FFFBEFD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4" borderId="1" xfId="0" applyFont="1" applyFill="1" applyBorder="1" applyAlignment="1">
      <alignment horizontal="center"/>
    </xf>
    <xf numFmtId="3" fontId="0" fillId="0" borderId="0" xfId="0" applyNumberFormat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0" fontId="0" fillId="3" borderId="0" xfId="0" applyFill="1"/>
    <xf numFmtId="9" fontId="0" fillId="3" borderId="0" xfId="0" applyNumberFormat="1" applyFill="1"/>
    <xf numFmtId="0" fontId="1" fillId="3" borderId="0" xfId="0" applyFont="1" applyFill="1"/>
    <xf numFmtId="166" fontId="0" fillId="0" borderId="0" xfId="0" applyNumberFormat="1"/>
    <xf numFmtId="0" fontId="1" fillId="4" borderId="1" xfId="0" applyFont="1" applyFill="1" applyBorder="1"/>
    <xf numFmtId="166" fontId="1" fillId="4" borderId="1" xfId="0" applyNumberFormat="1" applyFont="1" applyFill="1" applyBorder="1"/>
    <xf numFmtId="0" fontId="2" fillId="3" borderId="0" xfId="0" applyFont="1" applyFill="1"/>
    <xf numFmtId="0" fontId="1" fillId="4" borderId="0" xfId="0" applyFont="1" applyFill="1"/>
    <xf numFmtId="164" fontId="1" fillId="4" borderId="0" xfId="0" applyNumberFormat="1" applyFont="1" applyFill="1"/>
    <xf numFmtId="0" fontId="1" fillId="5" borderId="1" xfId="0" applyFont="1" applyFill="1" applyBorder="1"/>
    <xf numFmtId="165" fontId="1" fillId="5" borderId="1" xfId="0" applyNumberFormat="1" applyFont="1" applyFill="1" applyBorder="1"/>
    <xf numFmtId="0" fontId="2" fillId="6" borderId="0" xfId="0" applyFont="1" applyFill="1"/>
    <xf numFmtId="165" fontId="2" fillId="6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3" width="18" customWidth="1"/>
    <col min="4" max="4" width="42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4" x14ac:dyDescent="0.25">
      <c r="A4" t="s">
        <v>6</v>
      </c>
      <c r="B4" s="4">
        <v>8500</v>
      </c>
      <c r="C4" s="4">
        <v>8500</v>
      </c>
      <c r="D4" t="s">
        <v>7</v>
      </c>
    </row>
    <row r="5" spans="1:4" x14ac:dyDescent="0.25">
      <c r="A5" t="s">
        <v>8</v>
      </c>
      <c r="B5" s="5">
        <v>375</v>
      </c>
      <c r="C5" s="5">
        <v>415</v>
      </c>
      <c r="D5" t="s">
        <v>9</v>
      </c>
    </row>
    <row r="6" spans="1:4" x14ac:dyDescent="0.25">
      <c r="A6" t="s">
        <v>10</v>
      </c>
      <c r="B6" s="5">
        <v>1900000</v>
      </c>
      <c r="C6" s="5">
        <v>1900000</v>
      </c>
      <c r="D6" t="s">
        <v>11</v>
      </c>
    </row>
    <row r="7" spans="1:4" x14ac:dyDescent="0.25">
      <c r="A7" t="s">
        <v>12</v>
      </c>
      <c r="B7" s="6">
        <v>0.85</v>
      </c>
      <c r="C7" s="6">
        <v>0.85</v>
      </c>
      <c r="D7" t="s">
        <v>13</v>
      </c>
    </row>
    <row r="8" spans="1:4" x14ac:dyDescent="0.25">
      <c r="A8" t="s">
        <v>14</v>
      </c>
      <c r="B8" s="6">
        <v>0.15</v>
      </c>
      <c r="C8" s="6">
        <v>0.15</v>
      </c>
      <c r="D8" t="s">
        <v>15</v>
      </c>
    </row>
    <row r="9" spans="1:4" x14ac:dyDescent="0.25">
      <c r="A9" t="s">
        <v>16</v>
      </c>
      <c r="B9" s="6">
        <v>0.05</v>
      </c>
      <c r="C9" s="6">
        <v>0.05</v>
      </c>
      <c r="D9" t="s">
        <v>17</v>
      </c>
    </row>
    <row r="10" spans="1:4" x14ac:dyDescent="0.25">
      <c r="A10" t="s">
        <v>18</v>
      </c>
      <c r="B10" s="7">
        <v>0.015</v>
      </c>
      <c r="C10" s="7">
        <v>0.015</v>
      </c>
      <c r="D10" t="s">
        <v>19</v>
      </c>
    </row>
    <row r="11" spans="1:4" x14ac:dyDescent="0.25">
      <c r="A11" s="8" t="s">
        <v>20</v>
      </c>
      <c r="B11" s="9">
        <v>0.06</v>
      </c>
      <c r="C11" s="9">
        <v>0.06</v>
      </c>
      <c r="D11" s="8" t="s">
        <v>21</v>
      </c>
    </row>
    <row r="12" spans="1:4" x14ac:dyDescent="0.25">
      <c r="A12" t="s">
        <v>22</v>
      </c>
      <c r="B12" s="5">
        <v>375000</v>
      </c>
      <c r="C12" s="5">
        <v>375000</v>
      </c>
      <c r="D12" t="s">
        <v>23</v>
      </c>
    </row>
    <row r="14" spans="1:4" x14ac:dyDescent="0.25">
      <c r="A14" s="10" t="s">
        <v>24</v>
      </c>
      <c r="B14" s="10"/>
      <c r="C14" s="10"/>
      <c r="D14" s="10" t="s">
        <v>25</v>
      </c>
    </row>
    <row r="15" spans="1:3" x14ac:dyDescent="0.25">
      <c r="A15" t="s">
        <v>26</v>
      </c>
      <c r="B15" s="5">
        <v>890</v>
      </c>
      <c r="C15" s="5">
        <v>890</v>
      </c>
    </row>
    <row r="16" spans="1:3" x14ac:dyDescent="0.25">
      <c r="A16" t="s">
        <v>27</v>
      </c>
      <c r="B16" s="5">
        <v>922</v>
      </c>
      <c r="C16" s="5">
        <v>922</v>
      </c>
    </row>
    <row r="17" spans="1:3" x14ac:dyDescent="0.25">
      <c r="A17" t="s">
        <v>28</v>
      </c>
      <c r="B17" s="5">
        <v>953</v>
      </c>
      <c r="C17" s="5">
        <v>953</v>
      </c>
    </row>
    <row r="18" spans="1:3" x14ac:dyDescent="0.25">
      <c r="A18" t="s">
        <v>29</v>
      </c>
      <c r="B18" s="5">
        <v>975</v>
      </c>
      <c r="C18" s="5">
        <v>975</v>
      </c>
    </row>
    <row r="20" spans="1:4" x14ac:dyDescent="0.25">
      <c r="A20" t="s">
        <v>30</v>
      </c>
      <c r="B20" s="6">
        <v>0.6</v>
      </c>
      <c r="C20" s="6">
        <v>0.6</v>
      </c>
      <c r="D20" t="s">
        <v>31</v>
      </c>
    </row>
    <row r="21" spans="1:4" x14ac:dyDescent="0.25">
      <c r="A21" t="s">
        <v>32</v>
      </c>
      <c r="B21" s="6">
        <v>0.4</v>
      </c>
      <c r="C21" s="6">
        <v>0.4</v>
      </c>
      <c r="D21" t="s">
        <v>31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3" width="18" customWidth="1"/>
    <col min="4" max="4" width="30" customWidth="1"/>
  </cols>
  <sheetData>
    <row r="1" spans="1:4" x14ac:dyDescent="0.25">
      <c r="A1" s="1" t="s">
        <v>33</v>
      </c>
      <c r="B1" s="1"/>
      <c r="C1" s="1"/>
      <c r="D1" s="1"/>
    </row>
    <row r="2" spans="1:4" x14ac:dyDescent="0.25">
      <c r="A2" s="3" t="s">
        <v>34</v>
      </c>
      <c r="B2" s="3" t="s">
        <v>35</v>
      </c>
      <c r="C2" s="3" t="s">
        <v>36</v>
      </c>
      <c r="D2" s="3" t="s">
        <v>37</v>
      </c>
    </row>
    <row r="3" spans="1:4" x14ac:dyDescent="0.25">
      <c r="A3" t="s">
        <v>10</v>
      </c>
      <c r="B3" s="5">
        <f>Assumptions!B6</f>
      </c>
      <c r="C3" s="5">
        <f>Assumptions!C6</f>
      </c>
      <c r="D3" t="s">
        <v>38</v>
      </c>
    </row>
    <row r="4" spans="1:4" x14ac:dyDescent="0.25">
      <c r="A4" t="s">
        <v>39</v>
      </c>
      <c r="B4" s="5">
        <f>Assumptions!B4*Assumptions!B5</f>
      </c>
      <c r="C4" s="5">
        <f>Assumptions!C4*Assumptions!C5</f>
      </c>
      <c r="D4" t="s">
        <v>40</v>
      </c>
    </row>
    <row r="5" spans="1:4" x14ac:dyDescent="0.25">
      <c r="A5" t="s">
        <v>41</v>
      </c>
      <c r="B5" s="5">
        <f>B4*Assumptions!B9</f>
      </c>
      <c r="C5" s="5">
        <f>C4*Assumptions!C9</f>
      </c>
      <c r="D5" t="s">
        <v>42</v>
      </c>
    </row>
    <row r="6" spans="1:4" x14ac:dyDescent="0.25">
      <c r="A6" t="s">
        <v>43</v>
      </c>
      <c r="B6" s="11">
        <f>(B4+B5)*Assumptions!B10</f>
      </c>
      <c r="C6" s="11">
        <f>(C4+C5)*Assumptions!C10</f>
      </c>
      <c r="D6" t="s">
        <v>44</v>
      </c>
    </row>
    <row r="7" spans="1:4" x14ac:dyDescent="0.25">
      <c r="A7" s="12" t="s">
        <v>45</v>
      </c>
      <c r="B7" s="13">
        <f>SUM(B3:B6)</f>
      </c>
      <c r="C7" s="13">
        <f>SUM(C3:C6)</f>
      </c>
      <c r="D7" s="12" t="s">
        <v>46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3" width="18" customWidth="1"/>
    <col min="4" max="4" width="30" customWidth="1"/>
  </cols>
  <sheetData>
    <row r="1" spans="1:4" x14ac:dyDescent="0.25">
      <c r="A1" s="1" t="s">
        <v>47</v>
      </c>
      <c r="B1" s="1"/>
      <c r="C1" s="1"/>
      <c r="D1" s="1"/>
    </row>
    <row r="2" spans="1:4" x14ac:dyDescent="0.25">
      <c r="A2" s="3" t="s">
        <v>34</v>
      </c>
      <c r="B2" s="3" t="s">
        <v>35</v>
      </c>
      <c r="C2" s="3" t="s">
        <v>36</v>
      </c>
      <c r="D2" s="3" t="s">
        <v>37</v>
      </c>
    </row>
    <row r="3" spans="1:4" x14ac:dyDescent="0.25">
      <c r="A3" t="s">
        <v>45</v>
      </c>
      <c r="B3" s="11">
        <f>'Cost Basis'!B7</f>
      </c>
      <c r="C3" s="11">
        <f>'Cost Basis'!C7</f>
      </c>
      <c r="D3" t="s">
        <v>48</v>
      </c>
    </row>
    <row r="4" spans="1:4" x14ac:dyDescent="0.25">
      <c r="A4" t="s">
        <v>49</v>
      </c>
      <c r="B4" s="11">
        <f>B3*Assumptions!B7</f>
      </c>
      <c r="C4" s="11">
        <f>C3*Assumptions!C7</f>
      </c>
      <c r="D4" t="s">
        <v>50</v>
      </c>
    </row>
    <row r="5" spans="1:4" x14ac:dyDescent="0.25">
      <c r="A5" t="s">
        <v>51</v>
      </c>
      <c r="B5" s="11">
        <f>B3*Assumptions!B8</f>
      </c>
      <c r="C5" s="11">
        <f>C3*Assumptions!C8</f>
      </c>
      <c r="D5" t="s">
        <v>52</v>
      </c>
    </row>
    <row r="6" spans="1:4" x14ac:dyDescent="0.25">
      <c r="A6" t="s">
        <v>22</v>
      </c>
      <c r="B6" s="5">
        <f>Assumptions!B12</f>
      </c>
      <c r="C6" s="5">
        <f>Assumptions!C12</f>
      </c>
      <c r="D6" t="s">
        <v>53</v>
      </c>
    </row>
    <row r="7" spans="1:4" x14ac:dyDescent="0.25">
      <c r="A7" s="12" t="s">
        <v>54</v>
      </c>
      <c r="B7" s="13">
        <f>B5+B6</f>
      </c>
      <c r="C7" s="13">
        <f>C5+C6</f>
      </c>
      <c r="D7" s="12" t="s">
        <v>55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5" width="16" customWidth="1"/>
  </cols>
  <sheetData>
    <row r="1" spans="1:5" x14ac:dyDescent="0.25">
      <c r="A1" s="1" t="s">
        <v>56</v>
      </c>
      <c r="B1" s="1"/>
      <c r="C1" s="1"/>
      <c r="D1" s="1"/>
      <c r="E1" s="1"/>
    </row>
    <row r="2" spans="1:5" x14ac:dyDescent="0.25">
      <c r="A2" s="14" t="s">
        <v>57</v>
      </c>
      <c r="B2" s="14"/>
      <c r="C2" s="14"/>
      <c r="D2" s="14"/>
      <c r="E2" s="14"/>
    </row>
    <row r="3" spans="1:5" x14ac:dyDescent="0.25">
      <c r="A3" s="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5" x14ac:dyDescent="0.25">
      <c r="A4" t="s">
        <v>63</v>
      </c>
      <c r="B4" s="5">
        <f>Assumptions!B15</f>
      </c>
      <c r="C4" s="5">
        <f>Assumptions!B16</f>
      </c>
      <c r="D4" s="5">
        <f>Assumptions!B17</f>
      </c>
      <c r="E4" s="5">
        <f>Assumptions!B18</f>
      </c>
    </row>
    <row r="5" spans="1:5" x14ac:dyDescent="0.25">
      <c r="A5" t="s">
        <v>64</v>
      </c>
      <c r="B5" s="5">
        <f>B4*Assumptions!B4</f>
      </c>
      <c r="C5" s="5">
        <f>C4*Assumptions!B4</f>
      </c>
      <c r="D5" s="5">
        <f>D4*Assumptions!B4</f>
      </c>
      <c r="E5" s="5">
        <f>E4*Assumptions!B4</f>
      </c>
    </row>
    <row r="6" spans="1:5" x14ac:dyDescent="0.25">
      <c r="A6" t="s">
        <v>65</v>
      </c>
      <c r="B6" s="11">
        <f>-'Cost Basis'!B7</f>
      </c>
      <c r="C6" s="11">
        <f>-'Cost Basis'!B7</f>
      </c>
      <c r="D6" s="11">
        <f>-'Cost Basis'!B7</f>
      </c>
      <c r="E6" s="11">
        <f>-'Cost Basis'!B7</f>
      </c>
    </row>
    <row r="7" spans="1:5" x14ac:dyDescent="0.25">
      <c r="A7" t="s">
        <v>66</v>
      </c>
      <c r="B7" s="5">
        <f>-Assumptions!B11*B5</f>
      </c>
      <c r="C7" s="5">
        <f>-Assumptions!B11*C5</f>
      </c>
      <c r="D7" s="5">
        <f>-Assumptions!B11*D5</f>
      </c>
      <c r="E7" s="5">
        <f>-Assumptions!B11*E5</f>
      </c>
    </row>
    <row r="8" spans="1:5" x14ac:dyDescent="0.25">
      <c r="A8" s="12" t="s">
        <v>67</v>
      </c>
      <c r="B8" s="13">
        <f>B5+B6+B7</f>
      </c>
      <c r="C8" s="13">
        <f>C5+C6+C7</f>
      </c>
      <c r="D8" s="13">
        <f>D5+D6+D7</f>
      </c>
      <c r="E8" s="13">
        <f>E5+E6+E7</f>
      </c>
    </row>
    <row r="10" spans="1:5" x14ac:dyDescent="0.25">
      <c r="A10" s="14" t="s">
        <v>68</v>
      </c>
      <c r="B10" s="14"/>
      <c r="C10" s="14"/>
      <c r="D10" s="14"/>
      <c r="E10" s="14"/>
    </row>
    <row r="11" spans="1:5" x14ac:dyDescent="0.25">
      <c r="A11" s="3" t="s">
        <v>58</v>
      </c>
      <c r="B11" s="3" t="s">
        <v>59</v>
      </c>
      <c r="C11" s="3" t="s">
        <v>60</v>
      </c>
      <c r="D11" s="3" t="s">
        <v>61</v>
      </c>
      <c r="E11" s="3" t="s">
        <v>62</v>
      </c>
    </row>
    <row r="12" spans="1:5" x14ac:dyDescent="0.25">
      <c r="A12" t="s">
        <v>63</v>
      </c>
      <c r="B12" s="5">
        <f>Assumptions!C15</f>
      </c>
      <c r="C12" s="5">
        <f>Assumptions!C16</f>
      </c>
      <c r="D12" s="5">
        <f>Assumptions!C17</f>
      </c>
      <c r="E12" s="5">
        <f>Assumptions!C18</f>
      </c>
    </row>
    <row r="13" spans="1:5" x14ac:dyDescent="0.25">
      <c r="A13" t="s">
        <v>64</v>
      </c>
      <c r="B13" s="5">
        <f>B12*Assumptions!C4</f>
      </c>
      <c r="C13" s="5">
        <f>C12*Assumptions!C4</f>
      </c>
      <c r="D13" s="5">
        <f>D12*Assumptions!C4</f>
      </c>
      <c r="E13" s="5">
        <f>E12*Assumptions!C4</f>
      </c>
    </row>
    <row r="14" spans="1:5" x14ac:dyDescent="0.25">
      <c r="A14" t="s">
        <v>65</v>
      </c>
      <c r="B14" s="11">
        <f>-'Cost Basis'!C7</f>
      </c>
      <c r="C14" s="11">
        <f>-'Cost Basis'!C7</f>
      </c>
      <c r="D14" s="11">
        <f>-'Cost Basis'!C7</f>
      </c>
      <c r="E14" s="11">
        <f>-'Cost Basis'!C7</f>
      </c>
    </row>
    <row r="15" spans="1:5" x14ac:dyDescent="0.25">
      <c r="A15" t="s">
        <v>66</v>
      </c>
      <c r="B15" s="5">
        <f>-Assumptions!C11*B13</f>
      </c>
      <c r="C15" s="5">
        <f>-Assumptions!C11*C13</f>
      </c>
      <c r="D15" s="5">
        <f>-Assumptions!C11*D13</f>
      </c>
      <c r="E15" s="5">
        <f>-Assumptions!C11*E13</f>
      </c>
    </row>
    <row r="16" spans="1:5" x14ac:dyDescent="0.25">
      <c r="A16" s="12" t="s">
        <v>67</v>
      </c>
      <c r="B16" s="13">
        <f>B13+B14+B15</f>
      </c>
      <c r="C16" s="13">
        <f>C13+C14+C15</f>
      </c>
      <c r="D16" s="13">
        <f>D13+D14+D15</f>
      </c>
      <c r="E16" s="13">
        <f>E13+E14+E15</f>
      </c>
    </row>
  </sheetData>
  <mergeCells count="3">
    <mergeCell ref="A1:E1"/>
    <mergeCell ref="A2:E2"/>
    <mergeCell ref="A10:E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5" width="16" customWidth="1"/>
  </cols>
  <sheetData>
    <row r="1" spans="1:5" x14ac:dyDescent="0.25">
      <c r="A1" s="1" t="s">
        <v>69</v>
      </c>
      <c r="B1" s="1"/>
      <c r="C1" s="1"/>
      <c r="D1" s="1"/>
      <c r="E1" s="1"/>
    </row>
    <row r="2" spans="1:5" x14ac:dyDescent="0.25">
      <c r="A2" s="14" t="s">
        <v>70</v>
      </c>
      <c r="B2" s="14"/>
      <c r="C2" s="14"/>
      <c r="D2" s="14"/>
      <c r="E2" s="14"/>
    </row>
    <row r="3" spans="1:5" x14ac:dyDescent="0.25">
      <c r="A3" s="3" t="s">
        <v>57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5" x14ac:dyDescent="0.25">
      <c r="A4" t="s">
        <v>67</v>
      </c>
      <c r="B4" s="5">
        <f>'Sales Scenarios'!B8</f>
      </c>
      <c r="C4" s="5">
        <f>'Sales Scenarios'!C8</f>
      </c>
      <c r="D4" s="5">
        <f>'Sales Scenarios'!D8</f>
      </c>
      <c r="E4" s="5">
        <f>'Sales Scenarios'!E8</f>
      </c>
    </row>
    <row r="5" spans="1:5" x14ac:dyDescent="0.25">
      <c r="A5" t="s">
        <v>71</v>
      </c>
      <c r="B5" s="11">
        <f>-'Financing &amp; Equity'!B7</f>
      </c>
      <c r="C5" s="11">
        <f>-'Financing &amp; Equity'!B7</f>
      </c>
      <c r="D5" s="11">
        <f>-'Financing &amp; Equity'!B7</f>
      </c>
      <c r="E5" s="11">
        <f>-'Financing &amp; Equity'!B7</f>
      </c>
    </row>
    <row r="6" spans="1:5" x14ac:dyDescent="0.25">
      <c r="A6" t="s">
        <v>72</v>
      </c>
      <c r="B6" s="5">
        <f>B4+B5</f>
      </c>
      <c r="C6" s="5">
        <f>C4+C5</f>
      </c>
      <c r="D6" s="5">
        <f>D4+D5</f>
      </c>
      <c r="E6" s="5">
        <f>E4+E5</f>
      </c>
    </row>
    <row r="7" spans="1:5" x14ac:dyDescent="0.25">
      <c r="A7" t="s">
        <v>73</v>
      </c>
      <c r="B7" s="5">
        <f>B6*Assumptions!B20</f>
      </c>
      <c r="C7" s="5">
        <f>C6*Assumptions!B20</f>
      </c>
      <c r="D7" s="5">
        <f>D6*Assumptions!B20</f>
      </c>
      <c r="E7" s="5">
        <f>E6*Assumptions!B20</f>
      </c>
    </row>
    <row r="8" spans="1:5" x14ac:dyDescent="0.25">
      <c r="A8" t="s">
        <v>74</v>
      </c>
      <c r="B8" s="5">
        <f>B6*Assumptions!B21</f>
      </c>
      <c r="C8" s="5">
        <f>C6*Assumptions!B21</f>
      </c>
      <c r="D8" s="5">
        <f>D6*Assumptions!B21</f>
      </c>
      <c r="E8" s="5">
        <f>E6*Assumptions!B21</f>
      </c>
    </row>
    <row r="9" spans="1:5" x14ac:dyDescent="0.25">
      <c r="A9" s="15" t="s">
        <v>75</v>
      </c>
      <c r="B9" s="16">
        <f>'Financing &amp; Equity'!B7+B7</f>
      </c>
      <c r="C9" s="16">
        <f>'Financing &amp; Equity'!B7+C7</f>
      </c>
      <c r="D9" s="16">
        <f>'Financing &amp; Equity'!B7+D7</f>
      </c>
      <c r="E9" s="16">
        <f>'Financing &amp; Equity'!B7+E7</f>
      </c>
    </row>
    <row r="10" spans="1:5" x14ac:dyDescent="0.25">
      <c r="A10" s="17" t="s">
        <v>76</v>
      </c>
      <c r="B10" s="18">
        <f>B7/'Financing &amp; Equity'!B7</f>
      </c>
      <c r="C10" s="18">
        <f>C7/'Financing &amp; Equity'!B7</f>
      </c>
      <c r="D10" s="18">
        <f>D7/'Financing &amp; Equity'!B7</f>
      </c>
      <c r="E10" s="18">
        <f>E7/'Financing &amp; Equity'!B7</f>
      </c>
    </row>
    <row r="11" spans="1:5" x14ac:dyDescent="0.25">
      <c r="A11" s="19" t="s">
        <v>77</v>
      </c>
      <c r="B11" s="20">
        <f>(B7+1369519-'Financing &amp; Equity'!B7)/'Financing &amp; Equity'!B7</f>
      </c>
      <c r="C11" s="20">
        <f>(C7+1369519-'Financing &amp; Equity'!B7)/'Financing &amp; Equity'!B7</f>
      </c>
      <c r="D11" s="20">
        <f>(D7+1369519-'Financing &amp; Equity'!B7)/'Financing &amp; Equity'!B7</f>
      </c>
      <c r="E11" s="20">
        <f>(E7+1369519-'Financing &amp; Equity'!B7)/'Financing &amp; Equity'!B7</f>
      </c>
    </row>
    <row r="13" spans="1:5" x14ac:dyDescent="0.25">
      <c r="A13" s="3" t="s">
        <v>68</v>
      </c>
      <c r="B13" s="3" t="s">
        <v>59</v>
      </c>
      <c r="C13" s="3" t="s">
        <v>60</v>
      </c>
      <c r="D13" s="3" t="s">
        <v>61</v>
      </c>
      <c r="E13" s="3" t="s">
        <v>62</v>
      </c>
    </row>
    <row r="14" spans="1:5" x14ac:dyDescent="0.25">
      <c r="A14" t="s">
        <v>67</v>
      </c>
      <c r="B14" s="5">
        <f>'Sales Scenarios'!B16</f>
      </c>
      <c r="C14" s="5">
        <f>'Sales Scenarios'!C16</f>
      </c>
      <c r="D14" s="5">
        <f>'Sales Scenarios'!D16</f>
      </c>
      <c r="E14" s="5">
        <f>'Sales Scenarios'!E16</f>
      </c>
    </row>
    <row r="15" spans="1:5" x14ac:dyDescent="0.25">
      <c r="A15" t="s">
        <v>71</v>
      </c>
      <c r="B15" s="11">
        <f>-'Financing &amp; Equity'!C7</f>
      </c>
      <c r="C15" s="11">
        <f>-'Financing &amp; Equity'!C7</f>
      </c>
      <c r="D15" s="11">
        <f>-'Financing &amp; Equity'!C7</f>
      </c>
      <c r="E15" s="11">
        <f>-'Financing &amp; Equity'!C7</f>
      </c>
    </row>
    <row r="16" spans="1:5" x14ac:dyDescent="0.25">
      <c r="A16" t="s">
        <v>72</v>
      </c>
      <c r="B16" s="5">
        <f>B14+B15</f>
      </c>
      <c r="C16" s="5">
        <f>C14+C15</f>
      </c>
      <c r="D16" s="5">
        <f>D14+D15</f>
      </c>
      <c r="E16" s="5">
        <f>E14+E15</f>
      </c>
    </row>
    <row r="17" spans="1:5" x14ac:dyDescent="0.25">
      <c r="A17" t="s">
        <v>73</v>
      </c>
      <c r="B17" s="5">
        <f>B16*Assumptions!C20</f>
      </c>
      <c r="C17" s="5">
        <f>C16*Assumptions!C20</f>
      </c>
      <c r="D17" s="5">
        <f>D16*Assumptions!C20</f>
      </c>
      <c r="E17" s="5">
        <f>E16*Assumptions!C20</f>
      </c>
    </row>
    <row r="18" spans="1:5" x14ac:dyDescent="0.25">
      <c r="A18" t="s">
        <v>74</v>
      </c>
      <c r="B18" s="5">
        <f>B16*Assumptions!C21</f>
      </c>
      <c r="C18" s="5">
        <f>C16*Assumptions!C21</f>
      </c>
      <c r="D18" s="5">
        <f>D16*Assumptions!C21</f>
      </c>
      <c r="E18" s="5">
        <f>E16*Assumptions!C21</f>
      </c>
    </row>
    <row r="19" spans="1:5" x14ac:dyDescent="0.25">
      <c r="A19" s="15" t="s">
        <v>75</v>
      </c>
      <c r="B19" s="16">
        <f>'Financing &amp; Equity'!C7+B17</f>
      </c>
      <c r="C19" s="16">
        <f>'Financing &amp; Equity'!C7+C17</f>
      </c>
      <c r="D19" s="16">
        <f>'Financing &amp; Equity'!C7+D17</f>
      </c>
      <c r="E19" s="16">
        <f>'Financing &amp; Equity'!C7+E17</f>
      </c>
    </row>
    <row r="20" spans="1:5" x14ac:dyDescent="0.25">
      <c r="A20" s="17" t="s">
        <v>76</v>
      </c>
      <c r="B20" s="18">
        <f>B17/'Financing &amp; Equity'!C7</f>
      </c>
      <c r="C20" s="18">
        <f>C17/'Financing &amp; Equity'!C7</f>
      </c>
      <c r="D20" s="18">
        <f>D17/'Financing &amp; Equity'!C7</f>
      </c>
      <c r="E20" s="18">
        <f>E17/'Financing &amp; Equity'!C7</f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Cost Basis</vt:lpstr>
      <vt:lpstr>Financing &amp; Equity</vt:lpstr>
      <vt:lpstr>Sales Scenarios</vt:lpstr>
      <vt:lpstr>Waterfall &amp; Returns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Whitmore</dc:creator>
  <dc:title>Villagio, Westlake — Investor Pro Forma</dc:title>
  <dc:subject/>
  <dc:description/>
  <cp:keywords/>
  <cp:category/>
  <cp:lastModifiedBy>Unknown</cp:lastModifiedBy>
  <dcterms:created xsi:type="dcterms:W3CDTF">2026-07-23T18:24:24Z</dcterms:created>
  <dcterms:modified xsi:type="dcterms:W3CDTF">2026-07-23T18:24:24Z</dcterms:modified>
</cp:coreProperties>
</file>